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55" windowHeight="7230" activeTab="0"/>
  </bookViews>
  <sheets>
    <sheet name="alapanyag toxinszámítás" sheetId="1" r:id="rId1"/>
    <sheet name="Bevitel megoszlása" sheetId="2" r:id="rId2"/>
    <sheet name="szárazanyag kalkulátor" sheetId="3" r:id="rId3"/>
    <sheet name="B1M1carryover" sheetId="4" state="hidden" r:id="rId4"/>
    <sheet name="Munka1" sheetId="5" state="hidden" r:id="rId5"/>
    <sheet name="Ajánlások, jogszabályok" sheetId="6" r:id="rId6"/>
  </sheets>
  <definedNames/>
  <calcPr fullCalcOnLoad="1"/>
</workbook>
</file>

<file path=xl/sharedStrings.xml><?xml version="1.0" encoding="utf-8"?>
<sst xmlns="http://schemas.openxmlformats.org/spreadsheetml/2006/main" count="204" uniqueCount="129">
  <si>
    <t>ppb</t>
  </si>
  <si>
    <t>kg</t>
  </si>
  <si>
    <t xml:space="preserve"> </t>
  </si>
  <si>
    <t>ppt</t>
  </si>
  <si>
    <t>Takarmány alapanyag</t>
  </si>
  <si>
    <t>g/kg</t>
  </si>
  <si>
    <t xml:space="preserve">Szárazanyag tartalom </t>
  </si>
  <si>
    <t>DON</t>
  </si>
  <si>
    <t>T2</t>
  </si>
  <si>
    <t>neve</t>
  </si>
  <si>
    <t>etetett mennyiség</t>
  </si>
  <si>
    <t>eredeti anyagban</t>
  </si>
  <si>
    <t>Egyéb alapanyagból származó</t>
  </si>
  <si>
    <t>Alapanyag toxintartalma szárazanyagban</t>
  </si>
  <si>
    <t>tejtermelés Kg</t>
  </si>
  <si>
    <t>Takarmánnyal bevitt AFB1 mikrogramm/nap</t>
  </si>
  <si>
    <t>Carry over%</t>
  </si>
  <si>
    <t>napi ürült AM1 mikrogramm</t>
  </si>
  <si>
    <t>Tej AFM1 Konc mikrogramm/kg</t>
  </si>
  <si>
    <t>Tej AFM1 Konc mikrogramm/kg ppt</t>
  </si>
  <si>
    <t>Britzi M. et al (2013)</t>
  </si>
  <si>
    <t>Pettersson (1989)</t>
  </si>
  <si>
    <t>40l</t>
  </si>
  <si>
    <t>24,3 kg</t>
  </si>
  <si>
    <t>Carry over petterson</t>
  </si>
  <si>
    <t xml:space="preserve">Carry over% </t>
  </si>
  <si>
    <t>Tejtermelés</t>
  </si>
  <si>
    <t xml:space="preserve">TMR szárazanyag tartalma </t>
  </si>
  <si>
    <t xml:space="preserve">μg/nap </t>
  </si>
  <si>
    <t xml:space="preserve">Toxin bevitel (μg/nap) </t>
  </si>
  <si>
    <t xml:space="preserve">sza. </t>
  </si>
  <si>
    <t xml:space="preserve">Etetett </t>
  </si>
  <si>
    <t>TMR sza -ban</t>
  </si>
  <si>
    <r>
      <t>ppb (</t>
    </r>
    <r>
      <rPr>
        <b/>
        <sz val="11"/>
        <color indexed="8"/>
        <rFont val="Calibri"/>
        <family val="2"/>
      </rPr>
      <t>μg/kg)</t>
    </r>
  </si>
  <si>
    <r>
      <t>ppb (</t>
    </r>
    <r>
      <rPr>
        <b/>
        <sz val="9"/>
        <color indexed="8"/>
        <rFont val="Calibri"/>
        <family val="2"/>
      </rPr>
      <t>μg/kg)</t>
    </r>
  </si>
  <si>
    <t>Átlag/összeg</t>
  </si>
  <si>
    <t>mennyiség</t>
  </si>
  <si>
    <t xml:space="preserve">Etetett összes (TMR) szárazanyag </t>
  </si>
  <si>
    <t>ÁT Kft (reális  maximum)</t>
  </si>
  <si>
    <t>A táblázat megmutatja, mely alapanyag hány százalékban járul hozzá a napi toxinbevitelhez</t>
  </si>
  <si>
    <t>Toxin bevitel megoszlása</t>
  </si>
  <si>
    <t>%</t>
  </si>
  <si>
    <t>Összesen</t>
  </si>
  <si>
    <t>zearalenon  (F2)</t>
  </si>
  <si>
    <t>aflatoxin B1</t>
  </si>
  <si>
    <t>TMR 12% nedv.</t>
  </si>
  <si>
    <r>
      <t>ppb (</t>
    </r>
    <r>
      <rPr>
        <sz val="10"/>
        <color indexed="8"/>
        <rFont val="Calibri"/>
        <family val="2"/>
      </rPr>
      <t>μg/kg)</t>
    </r>
  </si>
  <si>
    <t>TMR ered. a.</t>
  </si>
  <si>
    <t>A TMR számított elméleti toxintartalma</t>
  </si>
  <si>
    <t xml:space="preserve"> F2</t>
  </si>
  <si>
    <t>AFB1</t>
  </si>
  <si>
    <t>Tej számított aflatoxin M1 koncentrációja</t>
  </si>
  <si>
    <t>Takarmányozásra szánt termékek</t>
  </si>
  <si>
    <t>Takarmány-alapanyagok</t>
  </si>
  <si>
    <t>Legnagyobb tartalom 12%-os nedvességtartalmú takarmányra vonatkozóan</t>
  </si>
  <si>
    <t>Aflatoxin B1</t>
  </si>
  <si>
    <t>20 ppb</t>
  </si>
  <si>
    <t>5 ppb</t>
  </si>
  <si>
    <t>Hazai és Uniós határ- és irányértékek mikotoxinokra vonatkozóan takarmányozásra szánt termékeknél</t>
  </si>
  <si>
    <t>Irányérték 12 %-os nedvességtartalmú takarmányra vonatkozóan</t>
  </si>
  <si>
    <t>Takarmány-alapanyag: gabonafélék és gabonakészítmények kivéve a kukorica melléktermékek</t>
  </si>
  <si>
    <t>Kukorica melléktermékek</t>
  </si>
  <si>
    <t>Zearalenon (F2)</t>
  </si>
  <si>
    <t>T2 ésHT2*</t>
  </si>
  <si>
    <t>Takarmány-alapanyag: gabonafélék és gabonakészítmények*</t>
  </si>
  <si>
    <t>Zab malomipari termék (pelyva)</t>
  </si>
  <si>
    <t>Egyéb gabonák</t>
  </si>
  <si>
    <t>Ochratoxin A</t>
  </si>
  <si>
    <t>Takarmány-alapanyag: gabonafélék és gabonakészítmények</t>
  </si>
  <si>
    <t>Kukorica és kukorica alapú termékek</t>
  </si>
  <si>
    <t>8000 ppb</t>
  </si>
  <si>
    <t>12000 ppb</t>
  </si>
  <si>
    <t>5000 ppb</t>
  </si>
  <si>
    <t>2000 ppb</t>
  </si>
  <si>
    <t>3000 ppb</t>
  </si>
  <si>
    <t>250 ppb</t>
  </si>
  <si>
    <t>500 ppb</t>
  </si>
  <si>
    <t>250  ppb</t>
  </si>
  <si>
    <t>2000  ppb</t>
  </si>
  <si>
    <t>500  ppb</t>
  </si>
  <si>
    <t>60000  ppb</t>
  </si>
  <si>
    <t>20000  ppb</t>
  </si>
  <si>
    <t>50000  ppb</t>
  </si>
  <si>
    <t>Fumonizinek (FB1 és FB2)</t>
  </si>
  <si>
    <r>
      <t xml:space="preserve">Irányértékek Takarmány-alapanyagok esetében. </t>
    </r>
    <r>
      <rPr>
        <sz val="11"/>
        <color theme="1"/>
        <rFont val="Calibri"/>
        <family val="2"/>
      </rPr>
      <t>Az Európai Közösségek Bizottságának ajánlása a DON, zearalenon, ochratoxin-A, a T-2, a HT-2 és a fumonizinek takarmányozásra szánt termékekben való előfordulásáról (forrás: 2006/576/EK bizottsági ajánlás) KIVONAT!</t>
    </r>
  </si>
  <si>
    <t>Kiegészítő és teljes értékű takarmányok tejelő teheneknek</t>
  </si>
  <si>
    <t xml:space="preserve">Kiegészítő és teljes értékű takarmányok négy hónapnál fiatalabb borjaknak </t>
  </si>
  <si>
    <t>Kiegészítő és teljes értékű takarmányok borjaknak, tejelő teheneknek</t>
  </si>
  <si>
    <t>Kiegészítő és teljes értékű takarmányok tejelő teheneknek és borjaknak</t>
  </si>
  <si>
    <t>Kiegészítő és teljes értékű takarmányok 4 hónapnál fiatalabb borjaknak</t>
  </si>
  <si>
    <r>
      <t>Határértékek Aflatoxin B1-re vonatkozóan takarmányokban</t>
    </r>
    <r>
      <rPr>
        <sz val="11"/>
        <color theme="1"/>
        <rFont val="Calibri"/>
        <family val="2"/>
      </rPr>
      <t>. A 20/2004 (II.27.) FVM rendelettel módosított 44/2003 (IV.26.) FVM rendelet szerint. Kivonat!</t>
    </r>
  </si>
  <si>
    <t>Depresszív*</t>
  </si>
  <si>
    <t>Toxikus**</t>
  </si>
  <si>
    <t>Zearealon és származékai</t>
  </si>
  <si>
    <t>Szarvasmarha</t>
  </si>
  <si>
    <t>Borjú (preruminális kor)</t>
  </si>
  <si>
    <t>-</t>
  </si>
  <si>
    <t>T-2 toxin</t>
  </si>
  <si>
    <t>Deoxynivalenol (DON)</t>
  </si>
  <si>
    <t>Trichotecén toxinok együttesen (T-2, DAS, HT-2, nivalenol)</t>
  </si>
  <si>
    <t>Fumonizin B1</t>
  </si>
  <si>
    <t>Ochratoxin-A (OTA)</t>
  </si>
  <si>
    <t>Egyéb takarmánykeverékek (nem sertés és nem baromfi)</t>
  </si>
  <si>
    <t>150 ppb</t>
  </si>
  <si>
    <t>1000 ppb</t>
  </si>
  <si>
    <t>200 ppb</t>
  </si>
  <si>
    <t>50000 ppb</t>
  </si>
  <si>
    <t>300 ppb</t>
  </si>
  <si>
    <t>4000 ppb</t>
  </si>
  <si>
    <t>Takarmánykeverékekre vonatkozóan</t>
  </si>
  <si>
    <t>Depresszív*: a takarmánykeveréknek az a legkisebb mikotoxin koncentrációja, amelynek jelenléte biztonsággal valószínűsíti az érintett állományok teljesítményének csökkenését</t>
  </si>
  <si>
    <t>Toxikus**:  a takarmánykeveréknek az a legalacsonyabb koncentrációja, ami az adott toxinra jellemző megbetegedést nagy valószínűséggel kiváltja</t>
  </si>
  <si>
    <t>(gyakorlati felső határértékek a biztonságos termeléshez)</t>
  </si>
  <si>
    <t>toxin koncentráció az eredeti anyagban</t>
  </si>
  <si>
    <t>toxin koncentráció 12%-os nedvességtartalomra vonatkoztatva</t>
  </si>
  <si>
    <t>Toxin koncentráció abszolút szárazanyagra vonatkoztatva</t>
  </si>
  <si>
    <r>
      <t xml:space="preserve">Irányértékek takarmánykeverékek esetében. </t>
    </r>
    <r>
      <rPr>
        <sz val="11"/>
        <color theme="1"/>
        <rFont val="Calibri"/>
        <family val="2"/>
      </rPr>
      <t>A takarmánykeverékek mikotoxin koncentrációja                                                                                                                                                                          (Az MTA Állatorvos-tudományi Bizottsága által elfogadott értékek, forrás: Magyar Takarmánykódex 2004) Kivonat!</t>
    </r>
  </si>
  <si>
    <t>Összes:</t>
  </si>
  <si>
    <r>
      <t xml:space="preserve">Szárazanyag kalkulátor - toxin koncentráció átszámítása                 </t>
    </r>
    <r>
      <rPr>
        <sz val="11"/>
        <rFont val="Calibri"/>
        <family val="2"/>
      </rPr>
      <t>(eredeti anyag - légszáraz anyag-abszolút szárazanyag)</t>
    </r>
  </si>
  <si>
    <t>Számított toxin koncentráció a TMR- ben és tejbe átjutó AFM1 (TMR alapanyagokra)</t>
  </si>
  <si>
    <t>Átjutás a tejbe %</t>
  </si>
  <si>
    <t>ÁT Kft. ajánlása TMR-re</t>
  </si>
  <si>
    <t>Kivonatok tejelő tehenekre és borjakra vonatkozóan</t>
  </si>
  <si>
    <t>Takarmány alapanyag szárazanyag tartalma</t>
  </si>
  <si>
    <t>tak alapanyag 1</t>
  </si>
  <si>
    <t>tak alapanyag 2</t>
  </si>
  <si>
    <t>tak alapanyag 3</t>
  </si>
  <si>
    <t>tak alapanyag 4</t>
  </si>
  <si>
    <t>tak alapanyag 5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</si>
</sst>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Times New Roman"/>
      <family val="1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3"/>
      <name val="Calibri"/>
      <family val="2"/>
    </font>
    <font>
      <sz val="10"/>
      <color theme="1"/>
      <name val="Times New Roman"/>
      <family val="1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 horizontal="right"/>
    </xf>
    <xf numFmtId="0" fontId="53" fillId="6" borderId="0" xfId="0" applyFont="1" applyFill="1" applyBorder="1" applyAlignment="1">
      <alignment horizontal="center"/>
    </xf>
    <xf numFmtId="2" fontId="0" fillId="6" borderId="0" xfId="0" applyNumberFormat="1" applyFill="1" applyBorder="1" applyAlignment="1">
      <alignment/>
    </xf>
    <xf numFmtId="0" fontId="0" fillId="6" borderId="0" xfId="0" applyFill="1" applyAlignment="1">
      <alignment/>
    </xf>
    <xf numFmtId="0" fontId="37" fillId="6" borderId="0" xfId="0" applyFont="1" applyFill="1" applyBorder="1" applyAlignment="1">
      <alignment horizontal="left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" fontId="54" fillId="6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55" fillId="6" borderId="15" xfId="0" applyFont="1" applyFill="1" applyBorder="1" applyAlignment="1">
      <alignment horizontal="center"/>
    </xf>
    <xf numFmtId="0" fontId="56" fillId="6" borderId="15" xfId="0" applyFont="1" applyFill="1" applyBorder="1" applyAlignment="1">
      <alignment horizontal="center"/>
    </xf>
    <xf numFmtId="165" fontId="2" fillId="6" borderId="10" xfId="0" applyNumberFormat="1" applyFont="1" applyFill="1" applyBorder="1" applyAlignment="1">
      <alignment horizontal="center"/>
    </xf>
    <xf numFmtId="165" fontId="2" fillId="6" borderId="16" xfId="0" applyNumberFormat="1" applyFont="1" applyFill="1" applyBorder="1" applyAlignment="1">
      <alignment horizontal="center"/>
    </xf>
    <xf numFmtId="0" fontId="55" fillId="6" borderId="17" xfId="0" applyFont="1" applyFill="1" applyBorder="1" applyAlignment="1">
      <alignment/>
    </xf>
    <xf numFmtId="0" fontId="57" fillId="6" borderId="0" xfId="0" applyFont="1" applyFill="1" applyBorder="1" applyAlignment="1">
      <alignment horizontal="center"/>
    </xf>
    <xf numFmtId="0" fontId="57" fillId="6" borderId="18" xfId="0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2" fontId="59" fillId="6" borderId="0" xfId="0" applyNumberFormat="1" applyFont="1" applyFill="1" applyBorder="1" applyAlignment="1">
      <alignment horizontal="center"/>
    </xf>
    <xf numFmtId="0" fontId="55" fillId="6" borderId="19" xfId="0" applyFont="1" applyFill="1" applyBorder="1" applyAlignment="1">
      <alignment/>
    </xf>
    <xf numFmtId="0" fontId="55" fillId="6" borderId="20" xfId="0" applyFont="1" applyFill="1" applyBorder="1" applyAlignment="1">
      <alignment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49" fillId="6" borderId="23" xfId="0" applyFont="1" applyFill="1" applyBorder="1" applyAlignment="1">
      <alignment horizontal="center"/>
    </xf>
    <xf numFmtId="0" fontId="49" fillId="8" borderId="18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53" fillId="34" borderId="26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4" borderId="32" xfId="0" applyFont="1" applyFill="1" applyBorder="1" applyAlignment="1">
      <alignment horizontal="center"/>
    </xf>
    <xf numFmtId="0" fontId="53" fillId="34" borderId="33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0" fillId="18" borderId="11" xfId="0" applyFill="1" applyBorder="1" applyAlignment="1">
      <alignment/>
    </xf>
    <xf numFmtId="0" fontId="57" fillId="18" borderId="0" xfId="0" applyFont="1" applyFill="1" applyBorder="1" applyAlignment="1">
      <alignment horizontal="center"/>
    </xf>
    <xf numFmtId="0" fontId="57" fillId="18" borderId="18" xfId="0" applyFont="1" applyFill="1" applyBorder="1" applyAlignment="1">
      <alignment horizontal="center"/>
    </xf>
    <xf numFmtId="0" fontId="57" fillId="18" borderId="34" xfId="0" applyFont="1" applyFill="1" applyBorder="1" applyAlignment="1">
      <alignment horizontal="center"/>
    </xf>
    <xf numFmtId="0" fontId="57" fillId="18" borderId="35" xfId="0" applyFont="1" applyFill="1" applyBorder="1" applyAlignment="1">
      <alignment horizontal="center"/>
    </xf>
    <xf numFmtId="0" fontId="0" fillId="18" borderId="36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8" xfId="0" applyFill="1" applyBorder="1" applyAlignment="1">
      <alignment/>
    </xf>
    <xf numFmtId="0" fontId="55" fillId="18" borderId="20" xfId="0" applyFont="1" applyFill="1" applyBorder="1" applyAlignment="1">
      <alignment/>
    </xf>
    <xf numFmtId="0" fontId="0" fillId="18" borderId="37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55" fillId="6" borderId="39" xfId="0" applyFont="1" applyFill="1" applyBorder="1" applyAlignment="1">
      <alignment horizontal="center" vertical="center" wrapText="1"/>
    </xf>
    <xf numFmtId="0" fontId="55" fillId="6" borderId="40" xfId="0" applyFont="1" applyFill="1" applyBorder="1" applyAlignment="1">
      <alignment horizontal="center" vertical="center" wrapText="1"/>
    </xf>
    <xf numFmtId="0" fontId="49" fillId="8" borderId="41" xfId="0" applyFont="1" applyFill="1" applyBorder="1" applyAlignment="1">
      <alignment horizontal="left" vertical="center" wrapText="1"/>
    </xf>
    <xf numFmtId="0" fontId="28" fillId="6" borderId="42" xfId="0" applyFont="1" applyFill="1" applyBorder="1" applyAlignment="1">
      <alignment horizontal="center"/>
    </xf>
    <xf numFmtId="1" fontId="29" fillId="6" borderId="18" xfId="0" applyNumberFormat="1" applyFont="1" applyFill="1" applyBorder="1" applyAlignment="1">
      <alignment horizontal="center"/>
    </xf>
    <xf numFmtId="1" fontId="29" fillId="6" borderId="40" xfId="0" applyNumberFormat="1" applyFont="1" applyFill="1" applyBorder="1" applyAlignment="1">
      <alignment horizontal="center"/>
    </xf>
    <xf numFmtId="164" fontId="2" fillId="6" borderId="43" xfId="0" applyNumberFormat="1" applyFont="1" applyFill="1" applyBorder="1" applyAlignment="1">
      <alignment horizontal="center"/>
    </xf>
    <xf numFmtId="164" fontId="2" fillId="6" borderId="44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164" fontId="2" fillId="6" borderId="18" xfId="0" applyNumberFormat="1" applyFont="1" applyFill="1" applyBorder="1" applyAlignment="1">
      <alignment horizontal="center"/>
    </xf>
    <xf numFmtId="164" fontId="29" fillId="6" borderId="37" xfId="0" applyNumberFormat="1" applyFont="1" applyFill="1" applyBorder="1" applyAlignment="1">
      <alignment horizontal="center"/>
    </xf>
    <xf numFmtId="164" fontId="29" fillId="6" borderId="38" xfId="0" applyNumberFormat="1" applyFont="1" applyFill="1" applyBorder="1" applyAlignment="1">
      <alignment horizontal="center"/>
    </xf>
    <xf numFmtId="2" fontId="30" fillId="6" borderId="10" xfId="0" applyNumberFormat="1" applyFont="1" applyFill="1" applyBorder="1" applyAlignment="1">
      <alignment horizontal="center"/>
    </xf>
    <xf numFmtId="2" fontId="31" fillId="6" borderId="16" xfId="0" applyNumberFormat="1" applyFont="1" applyFill="1" applyBorder="1" applyAlignment="1">
      <alignment horizontal="center"/>
    </xf>
    <xf numFmtId="0" fontId="49" fillId="35" borderId="45" xfId="0" applyFont="1" applyFill="1" applyBorder="1" applyAlignment="1">
      <alignment horizontal="center" vertical="center" wrapText="1"/>
    </xf>
    <xf numFmtId="0" fontId="49" fillId="35" borderId="42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33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49" fillId="8" borderId="46" xfId="0" applyFont="1" applyFill="1" applyBorder="1" applyAlignment="1">
      <alignment horizontal="left" vertical="center" wrapText="1"/>
    </xf>
    <xf numFmtId="0" fontId="49" fillId="8" borderId="35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49" fillId="8" borderId="47" xfId="0" applyFont="1" applyFill="1" applyBorder="1" applyAlignment="1">
      <alignment horizontal="center" vertical="center" wrapText="1"/>
    </xf>
    <xf numFmtId="0" fontId="58" fillId="8" borderId="0" xfId="0" applyFont="1" applyFill="1" applyBorder="1" applyAlignment="1">
      <alignment/>
    </xf>
    <xf numFmtId="0" fontId="58" fillId="8" borderId="0" xfId="0" applyFont="1" applyFill="1" applyAlignment="1">
      <alignment/>
    </xf>
    <xf numFmtId="0" fontId="60" fillId="8" borderId="0" xfId="0" applyFont="1" applyFill="1" applyAlignment="1">
      <alignment horizontal="left" vertical="center" indent="1"/>
    </xf>
    <xf numFmtId="0" fontId="0" fillId="8" borderId="11" xfId="0" applyFill="1" applyBorder="1" applyAlignment="1">
      <alignment vertical="center" wrapText="1"/>
    </xf>
    <xf numFmtId="0" fontId="0" fillId="8" borderId="11" xfId="0" applyFill="1" applyBorder="1" applyAlignment="1">
      <alignment horizontal="left" vertical="center" wrapText="1" indent="5"/>
    </xf>
    <xf numFmtId="0" fontId="0" fillId="8" borderId="12" xfId="0" applyFill="1" applyBorder="1" applyAlignment="1">
      <alignment vertical="center" wrapText="1"/>
    </xf>
    <xf numFmtId="0" fontId="49" fillId="8" borderId="40" xfId="0" applyFont="1" applyFill="1" applyBorder="1" applyAlignment="1">
      <alignment horizontal="center" vertical="center" wrapText="1"/>
    </xf>
    <xf numFmtId="0" fontId="49" fillId="14" borderId="48" xfId="0" applyFont="1" applyFill="1" applyBorder="1" applyAlignment="1">
      <alignment horizontal="left" vertical="center" wrapText="1"/>
    </xf>
    <xf numFmtId="0" fontId="49" fillId="8" borderId="41" xfId="0" applyFont="1" applyFill="1" applyBorder="1" applyAlignment="1">
      <alignment horizontal="left" vertical="center" wrapText="1" indent="4"/>
    </xf>
    <xf numFmtId="0" fontId="49" fillId="8" borderId="49" xfId="0" applyFont="1" applyFill="1" applyBorder="1" applyAlignment="1">
      <alignment horizontal="center" vertical="center" wrapText="1"/>
    </xf>
    <xf numFmtId="0" fontId="49" fillId="8" borderId="50" xfId="0" applyFont="1" applyFill="1" applyBorder="1" applyAlignment="1">
      <alignment horizontal="left" vertical="center" wrapText="1" indent="4"/>
    </xf>
    <xf numFmtId="0" fontId="49" fillId="8" borderId="37" xfId="0" applyFont="1" applyFill="1" applyBorder="1" applyAlignment="1">
      <alignment horizontal="center" vertical="center" wrapText="1"/>
    </xf>
    <xf numFmtId="0" fontId="49" fillId="8" borderId="38" xfId="0" applyFont="1" applyFill="1" applyBorder="1" applyAlignment="1">
      <alignment horizontal="center" vertical="center" wrapText="1"/>
    </xf>
    <xf numFmtId="0" fontId="49" fillId="35" borderId="51" xfId="0" applyFont="1" applyFill="1" applyBorder="1" applyAlignment="1">
      <alignment horizontal="center" vertical="center" wrapText="1"/>
    </xf>
    <xf numFmtId="0" fontId="49" fillId="35" borderId="52" xfId="0" applyFont="1" applyFill="1" applyBorder="1" applyAlignment="1">
      <alignment horizontal="center" vertical="center" wrapText="1"/>
    </xf>
    <xf numFmtId="0" fontId="49" fillId="35" borderId="48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53" xfId="0" applyFill="1" applyBorder="1" applyAlignment="1" applyProtection="1">
      <alignment horizontal="center"/>
      <protection locked="0"/>
    </xf>
    <xf numFmtId="0" fontId="0" fillId="33" borderId="54" xfId="0" applyFill="1" applyBorder="1" applyAlignment="1" applyProtection="1">
      <alignment horizontal="center"/>
      <protection locked="0"/>
    </xf>
    <xf numFmtId="0" fontId="0" fillId="33" borderId="55" xfId="0" applyFill="1" applyBorder="1" applyAlignment="1" applyProtection="1">
      <alignment horizontal="center"/>
      <protection locked="0"/>
    </xf>
    <xf numFmtId="0" fontId="49" fillId="6" borderId="56" xfId="0" applyFont="1" applyFill="1" applyBorder="1" applyAlignment="1">
      <alignment horizontal="center"/>
    </xf>
    <xf numFmtId="0" fontId="49" fillId="34" borderId="50" xfId="0" applyFont="1" applyFill="1" applyBorder="1" applyAlignment="1">
      <alignment/>
    </xf>
    <xf numFmtId="1" fontId="49" fillId="34" borderId="37" xfId="0" applyNumberFormat="1" applyFont="1" applyFill="1" applyBorder="1" applyAlignment="1">
      <alignment horizontal="center"/>
    </xf>
    <xf numFmtId="0" fontId="49" fillId="34" borderId="37" xfId="0" applyFont="1" applyFill="1" applyBorder="1" applyAlignment="1">
      <alignment horizontal="center"/>
    </xf>
    <xf numFmtId="0" fontId="49" fillId="34" borderId="3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54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0" fontId="0" fillId="34" borderId="45" xfId="0" applyFill="1" applyBorder="1" applyAlignment="1">
      <alignment horizontal="right"/>
    </xf>
    <xf numFmtId="0" fontId="49" fillId="34" borderId="39" xfId="0" applyFont="1" applyFill="1" applyBorder="1" applyAlignment="1">
      <alignment horizontal="center"/>
    </xf>
    <xf numFmtId="0" fontId="49" fillId="34" borderId="4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164" fontId="44" fillId="2" borderId="11" xfId="0" applyNumberFormat="1" applyFon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164" fontId="0" fillId="2" borderId="50" xfId="0" applyNumberFormat="1" applyFill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55" fillId="2" borderId="0" xfId="0" applyFont="1" applyFill="1" applyAlignment="1">
      <alignment/>
    </xf>
    <xf numFmtId="0" fontId="49" fillId="2" borderId="22" xfId="0" applyFont="1" applyFill="1" applyBorder="1" applyAlignment="1">
      <alignment/>
    </xf>
    <xf numFmtId="0" fontId="0" fillId="2" borderId="4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2" fontId="49" fillId="6" borderId="0" xfId="0" applyNumberFormat="1" applyFont="1" applyFill="1" applyBorder="1" applyAlignment="1">
      <alignment horizontal="center"/>
    </xf>
    <xf numFmtId="2" fontId="49" fillId="6" borderId="18" xfId="0" applyNumberFormat="1" applyFont="1" applyFill="1" applyBorder="1" applyAlignment="1">
      <alignment horizontal="center"/>
    </xf>
    <xf numFmtId="2" fontId="49" fillId="6" borderId="40" xfId="0" applyNumberFormat="1" applyFont="1" applyFill="1" applyBorder="1" applyAlignment="1">
      <alignment horizontal="center"/>
    </xf>
    <xf numFmtId="0" fontId="0" fillId="24" borderId="0" xfId="0" applyFill="1" applyAlignment="1">
      <alignment horizontal="left"/>
    </xf>
    <xf numFmtId="0" fontId="0" fillId="28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37" borderId="0" xfId="0" applyFill="1" applyAlignment="1">
      <alignment horizontal="left"/>
    </xf>
    <xf numFmtId="0" fontId="0" fillId="33" borderId="30" xfId="0" applyFill="1" applyBorder="1" applyAlignment="1" applyProtection="1">
      <alignment horizontal="center"/>
      <protection locked="0"/>
    </xf>
    <xf numFmtId="0" fontId="37" fillId="38" borderId="0" xfId="0" applyFont="1" applyFill="1" applyAlignment="1">
      <alignment/>
    </xf>
    <xf numFmtId="2" fontId="49" fillId="6" borderId="57" xfId="0" applyNumberFormat="1" applyFont="1" applyFill="1" applyBorder="1" applyAlignment="1">
      <alignment horizontal="center"/>
    </xf>
    <xf numFmtId="0" fontId="61" fillId="34" borderId="0" xfId="0" applyFont="1" applyFill="1" applyAlignment="1">
      <alignment horizontal="center" vertical="center"/>
    </xf>
    <xf numFmtId="0" fontId="58" fillId="34" borderId="11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18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2" fillId="34" borderId="32" xfId="0" applyFont="1" applyFill="1" applyBorder="1" applyAlignment="1">
      <alignment horizontal="center"/>
    </xf>
    <xf numFmtId="0" fontId="62" fillId="34" borderId="33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32" xfId="0" applyFont="1" applyFill="1" applyBorder="1" applyAlignment="1">
      <alignment horizontal="center"/>
    </xf>
    <xf numFmtId="0" fontId="58" fillId="34" borderId="33" xfId="0" applyFont="1" applyFill="1" applyBorder="1" applyAlignment="1">
      <alignment horizontal="center"/>
    </xf>
    <xf numFmtId="0" fontId="53" fillId="34" borderId="45" xfId="0" applyFont="1" applyFill="1" applyBorder="1" applyAlignment="1">
      <alignment horizontal="center"/>
    </xf>
    <xf numFmtId="0" fontId="53" fillId="34" borderId="58" xfId="0" applyFont="1" applyFill="1" applyBorder="1" applyAlignment="1">
      <alignment horizontal="center"/>
    </xf>
    <xf numFmtId="0" fontId="53" fillId="34" borderId="42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6" borderId="39" xfId="0" applyFill="1" applyBorder="1" applyAlignment="1">
      <alignment horizontal="right"/>
    </xf>
    <xf numFmtId="0" fontId="55" fillId="34" borderId="59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/>
    </xf>
    <xf numFmtId="0" fontId="53" fillId="34" borderId="32" xfId="0" applyFont="1" applyFill="1" applyBorder="1" applyAlignment="1">
      <alignment horizontal="center"/>
    </xf>
    <xf numFmtId="0" fontId="53" fillId="34" borderId="33" xfId="0" applyFont="1" applyFill="1" applyBorder="1" applyAlignment="1">
      <alignment horizontal="center"/>
    </xf>
    <xf numFmtId="0" fontId="53" fillId="14" borderId="0" xfId="0" applyFont="1" applyFill="1" applyBorder="1" applyAlignment="1">
      <alignment horizontal="center"/>
    </xf>
    <xf numFmtId="0" fontId="53" fillId="14" borderId="18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3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14" borderId="0" xfId="0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center"/>
    </xf>
    <xf numFmtId="0" fontId="35" fillId="34" borderId="45" xfId="0" applyFont="1" applyFill="1" applyBorder="1" applyAlignment="1">
      <alignment horizontal="left" wrapText="1"/>
    </xf>
    <xf numFmtId="0" fontId="35" fillId="34" borderId="58" xfId="0" applyFont="1" applyFill="1" applyBorder="1" applyAlignment="1">
      <alignment horizontal="left" wrapText="1"/>
    </xf>
    <xf numFmtId="0" fontId="35" fillId="34" borderId="42" xfId="0" applyFont="1" applyFill="1" applyBorder="1" applyAlignment="1">
      <alignment horizontal="left" wrapText="1"/>
    </xf>
    <xf numFmtId="0" fontId="55" fillId="6" borderId="33" xfId="0" applyFont="1" applyFill="1" applyBorder="1" applyAlignment="1">
      <alignment horizontal="center" vertical="center" wrapText="1"/>
    </xf>
    <xf numFmtId="0" fontId="55" fillId="6" borderId="18" xfId="0" applyFont="1" applyFill="1" applyBorder="1" applyAlignment="1">
      <alignment horizontal="center" vertical="center" wrapText="1"/>
    </xf>
    <xf numFmtId="0" fontId="55" fillId="6" borderId="32" xfId="0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horizontal="center" vertical="center" wrapText="1"/>
    </xf>
    <xf numFmtId="0" fontId="63" fillId="35" borderId="0" xfId="0" applyFont="1" applyFill="1" applyAlignment="1">
      <alignment horizontal="center"/>
    </xf>
    <xf numFmtId="0" fontId="63" fillId="35" borderId="0" xfId="0" applyFont="1" applyFill="1" applyAlignment="1">
      <alignment horizontal="left" wrapText="1"/>
    </xf>
    <xf numFmtId="0" fontId="49" fillId="35" borderId="0" xfId="0" applyFont="1" applyFill="1" applyAlignment="1">
      <alignment horizontal="center" vertical="center" wrapText="1"/>
    </xf>
    <xf numFmtId="0" fontId="49" fillId="14" borderId="13" xfId="0" applyFont="1" applyFill="1" applyBorder="1" applyAlignment="1">
      <alignment horizontal="left" vertical="center" wrapText="1"/>
    </xf>
    <xf numFmtId="0" fontId="49" fillId="14" borderId="32" xfId="0" applyFont="1" applyFill="1" applyBorder="1" applyAlignment="1">
      <alignment horizontal="left" vertical="center" wrapText="1"/>
    </xf>
    <xf numFmtId="0" fontId="49" fillId="14" borderId="33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475"/>
        </c:manualLayout>
      </c:layout>
      <c:spPr>
        <a:solidFill>
          <a:srgbClr val="4F81BD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675"/>
          <c:y val="0.26575"/>
          <c:w val="0.54025"/>
          <c:h val="0.59425"/>
        </c:manualLayout>
      </c:layout>
      <c:pieChart>
        <c:varyColors val="1"/>
        <c:ser>
          <c:idx val="0"/>
          <c:order val="0"/>
          <c:tx>
            <c:strRef>
              <c:f>'Bevitel megoszlása'!$B$3:$C$3</c:f>
              <c:strCache>
                <c:ptCount val="1"/>
                <c:pt idx="0">
                  <c:v>aflatoxin B1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'Bevitel megoszlása'!$A$5:$A$9</c:f>
              <c:strCache/>
            </c:strRef>
          </c:cat>
          <c:val>
            <c:numRef>
              <c:f>'Bevitel megoszlása'!$C$5:$C$9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5"/>
          <c:y val="0.173"/>
          <c:w val="0.33625"/>
          <c:h val="0.7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475"/>
        </c:manualLayout>
      </c:layout>
      <c:spPr>
        <a:solidFill>
          <a:srgbClr val="948A54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6"/>
          <c:y val="0.276"/>
          <c:w val="0.51975"/>
          <c:h val="0.58275"/>
        </c:manualLayout>
      </c:layout>
      <c:pieChart>
        <c:varyColors val="1"/>
        <c:ser>
          <c:idx val="0"/>
          <c:order val="0"/>
          <c:tx>
            <c:strRef>
              <c:f>'Bevitel megoszlása'!$D$3:$E$3</c:f>
              <c:strCache>
                <c:ptCount val="1"/>
                <c:pt idx="0">
                  <c:v>DON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'Bevitel megoszlása'!$A$5:$A$9</c:f>
              <c:strCache/>
            </c:strRef>
          </c:cat>
          <c:val>
            <c:numRef>
              <c:f>'Bevitel megoszlása'!$E$5:$E$9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3225"/>
          <c:w val="0.3625"/>
          <c:h val="0.4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25"/>
          <c:y val="-0.00475"/>
        </c:manualLayout>
      </c:layout>
      <c:spPr>
        <a:solidFill>
          <a:srgbClr val="B3A2C7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25"/>
          <c:y val="0.25625"/>
          <c:w val="0.52925"/>
          <c:h val="0.60925"/>
        </c:manualLayout>
      </c:layout>
      <c:pieChart>
        <c:varyColors val="1"/>
        <c:ser>
          <c:idx val="0"/>
          <c:order val="0"/>
          <c:tx>
            <c:strRef>
              <c:f>'Bevitel megoszlása'!$F$3:$G$3</c:f>
              <c:strCache>
                <c:ptCount val="1"/>
                <c:pt idx="0">
                  <c:v>zearalenon  (F2)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'Bevitel megoszlása'!$A$5:$A$9</c:f>
              <c:strCache/>
            </c:strRef>
          </c:cat>
          <c:val>
            <c:numRef>
              <c:f>'Bevitel megoszlása'!$G$5:$G$9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"/>
          <c:y val="0.31775"/>
          <c:w val="0.35375"/>
          <c:h val="0.4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475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675"/>
          <c:y val="0.26575"/>
          <c:w val="0.54025"/>
          <c:h val="0.59425"/>
        </c:manualLayout>
      </c:layout>
      <c:pieChart>
        <c:varyColors val="1"/>
        <c:ser>
          <c:idx val="0"/>
          <c:order val="0"/>
          <c:tx>
            <c:strRef>
              <c:f>'Bevitel megoszlása'!$H$3:$I$3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'Bevitel megoszlása'!$A$5:$A$9</c:f>
              <c:strCache/>
            </c:strRef>
          </c:cat>
          <c:val>
            <c:numRef>
              <c:f>'Bevitel megoszlása'!$I$5:$I$9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5"/>
          <c:y val="0.173"/>
          <c:w val="0.33625"/>
          <c:h val="0.7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390525</xdr:colOff>
      <xdr:row>0</xdr:row>
      <xdr:rowOff>19050</xdr:rowOff>
    </xdr:from>
    <xdr:to>
      <xdr:col>16</xdr:col>
      <xdr:colOff>57150</xdr:colOff>
      <xdr:row>0</xdr:row>
      <xdr:rowOff>552450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905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171450</xdr:rowOff>
    </xdr:from>
    <xdr:to>
      <xdr:col>2</xdr:col>
      <xdr:colOff>1085850</xdr:colOff>
      <xdr:row>22</xdr:row>
      <xdr:rowOff>9525</xdr:rowOff>
    </xdr:to>
    <xdr:graphicFrame>
      <xdr:nvGraphicFramePr>
        <xdr:cNvPr id="1" name="Diagram 4"/>
        <xdr:cNvGraphicFramePr/>
      </xdr:nvGraphicFramePr>
      <xdr:xfrm>
        <a:off x="1533525" y="2476500"/>
        <a:ext cx="23241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</xdr:row>
      <xdr:rowOff>171450</xdr:rowOff>
    </xdr:from>
    <xdr:to>
      <xdr:col>5</xdr:col>
      <xdr:colOff>0</xdr:colOff>
      <xdr:row>22</xdr:row>
      <xdr:rowOff>9525</xdr:rowOff>
    </xdr:to>
    <xdr:graphicFrame>
      <xdr:nvGraphicFramePr>
        <xdr:cNvPr id="2" name="Diagram 5"/>
        <xdr:cNvGraphicFramePr/>
      </xdr:nvGraphicFramePr>
      <xdr:xfrm>
        <a:off x="4019550" y="2476500"/>
        <a:ext cx="23717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171450</xdr:rowOff>
    </xdr:from>
    <xdr:to>
      <xdr:col>7</xdr:col>
      <xdr:colOff>0</xdr:colOff>
      <xdr:row>22</xdr:row>
      <xdr:rowOff>9525</xdr:rowOff>
    </xdr:to>
    <xdr:graphicFrame>
      <xdr:nvGraphicFramePr>
        <xdr:cNvPr id="3" name="Diagram 6"/>
        <xdr:cNvGraphicFramePr/>
      </xdr:nvGraphicFramePr>
      <xdr:xfrm>
        <a:off x="6400800" y="2476500"/>
        <a:ext cx="24288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10</xdr:row>
      <xdr:rowOff>171450</xdr:rowOff>
    </xdr:from>
    <xdr:to>
      <xdr:col>8</xdr:col>
      <xdr:colOff>1076325</xdr:colOff>
      <xdr:row>22</xdr:row>
      <xdr:rowOff>9525</xdr:rowOff>
    </xdr:to>
    <xdr:graphicFrame>
      <xdr:nvGraphicFramePr>
        <xdr:cNvPr id="4" name="Diagram 7"/>
        <xdr:cNvGraphicFramePr/>
      </xdr:nvGraphicFramePr>
      <xdr:xfrm>
        <a:off x="8829675" y="2476500"/>
        <a:ext cx="23241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8</xdr:col>
      <xdr:colOff>38100</xdr:colOff>
      <xdr:row>0</xdr:row>
      <xdr:rowOff>9525</xdr:rowOff>
    </xdr:from>
    <xdr:to>
      <xdr:col>8</xdr:col>
      <xdr:colOff>923925</xdr:colOff>
      <xdr:row>1</xdr:row>
      <xdr:rowOff>409575</xdr:rowOff>
    </xdr:to>
    <xdr:pic>
      <xdr:nvPicPr>
        <xdr:cNvPr id="5" name="Kép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15550" y="9525"/>
          <a:ext cx="885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38100</xdr:rowOff>
    </xdr:from>
    <xdr:to>
      <xdr:col>4</xdr:col>
      <xdr:colOff>1152525</xdr:colOff>
      <xdr:row>0</xdr:row>
      <xdr:rowOff>523875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81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66675</xdr:rowOff>
    </xdr:from>
    <xdr:to>
      <xdr:col>6</xdr:col>
      <xdr:colOff>9525</xdr:colOff>
      <xdr:row>2</xdr:row>
      <xdr:rowOff>57150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66675"/>
          <a:ext cx="1190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0</xdr:row>
      <xdr:rowOff>95250</xdr:rowOff>
    </xdr:from>
    <xdr:to>
      <xdr:col>2</xdr:col>
      <xdr:colOff>1790700</xdr:colOff>
      <xdr:row>1</xdr:row>
      <xdr:rowOff>247650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95250"/>
          <a:ext cx="885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90" zoomScaleNormal="90" zoomScalePageLayoutView="0" workbookViewId="0" topLeftCell="A1">
      <selection activeCell="H36" sqref="H36"/>
    </sheetView>
  </sheetViews>
  <sheetFormatPr defaultColWidth="9.140625" defaultRowHeight="15"/>
  <cols>
    <col min="1" max="1" width="4.7109375" style="1" customWidth="1"/>
    <col min="2" max="2" width="22.8515625" style="1" customWidth="1"/>
    <col min="3" max="3" width="13.57421875" style="1" customWidth="1"/>
    <col min="4" max="4" width="17.7109375" style="1" customWidth="1"/>
    <col min="5" max="5" width="12.28125" style="1" customWidth="1"/>
    <col min="6" max="6" width="3.28125" style="1" customWidth="1"/>
    <col min="7" max="7" width="3.7109375" style="1" customWidth="1"/>
    <col min="8" max="8" width="13.00390625" style="1" customWidth="1"/>
    <col min="9" max="9" width="12.140625" style="1" customWidth="1"/>
    <col min="10" max="10" width="11.57421875" style="1" customWidth="1"/>
    <col min="11" max="13" width="11.28125" style="1" customWidth="1"/>
    <col min="14" max="16384" width="9.140625" style="1" customWidth="1"/>
  </cols>
  <sheetData>
    <row r="1" spans="1:17" ht="44.25" customHeight="1">
      <c r="A1" s="155" t="s">
        <v>119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2:5" ht="15">
      <c r="B2" s="168" t="s">
        <v>26</v>
      </c>
      <c r="C2" s="168"/>
      <c r="D2" s="12">
        <v>30</v>
      </c>
      <c r="E2" s="1" t="s">
        <v>1</v>
      </c>
    </row>
    <row r="3" spans="2:5" ht="15">
      <c r="B3" s="168" t="s">
        <v>37</v>
      </c>
      <c r="C3" s="168"/>
      <c r="D3" s="12">
        <v>22</v>
      </c>
      <c r="E3" s="1" t="s">
        <v>1</v>
      </c>
    </row>
    <row r="4" spans="2:5" ht="15.75" thickBot="1">
      <c r="B4" s="169" t="s">
        <v>27</v>
      </c>
      <c r="C4" s="169"/>
      <c r="D4" s="13">
        <v>500</v>
      </c>
      <c r="E4" s="1" t="s">
        <v>5</v>
      </c>
    </row>
    <row r="5" spans="2:16" ht="18.75">
      <c r="B5" s="36"/>
      <c r="C5" s="170" t="s">
        <v>123</v>
      </c>
      <c r="D5" s="37" t="s">
        <v>4</v>
      </c>
      <c r="E5" s="38" t="s">
        <v>31</v>
      </c>
      <c r="F5" s="3"/>
      <c r="H5" s="172" t="s">
        <v>13</v>
      </c>
      <c r="I5" s="173"/>
      <c r="J5" s="173"/>
      <c r="K5" s="174"/>
      <c r="L5" s="46"/>
      <c r="M5" s="47" t="s">
        <v>29</v>
      </c>
      <c r="N5" s="48"/>
      <c r="O5" s="49"/>
      <c r="P5" s="8"/>
    </row>
    <row r="6" spans="2:15" ht="15" customHeight="1">
      <c r="B6" s="39" t="s">
        <v>4</v>
      </c>
      <c r="C6" s="171"/>
      <c r="D6" s="40" t="s">
        <v>10</v>
      </c>
      <c r="E6" s="41" t="s">
        <v>36</v>
      </c>
      <c r="F6" s="3"/>
      <c r="H6" s="50" t="s">
        <v>2</v>
      </c>
      <c r="I6" s="51" t="s">
        <v>2</v>
      </c>
      <c r="J6" s="51" t="s">
        <v>2</v>
      </c>
      <c r="K6" s="52" t="s">
        <v>2</v>
      </c>
      <c r="L6" s="50"/>
      <c r="M6" s="51"/>
      <c r="N6" s="51"/>
      <c r="O6" s="53"/>
    </row>
    <row r="7" spans="2:15" ht="15">
      <c r="B7" s="39" t="s">
        <v>9</v>
      </c>
      <c r="C7" s="171"/>
      <c r="D7" s="40" t="s">
        <v>11</v>
      </c>
      <c r="E7" s="41" t="s">
        <v>30</v>
      </c>
      <c r="F7" s="3"/>
      <c r="H7" s="54" t="s">
        <v>50</v>
      </c>
      <c r="I7" s="55" t="s">
        <v>7</v>
      </c>
      <c r="J7" s="55" t="s">
        <v>49</v>
      </c>
      <c r="K7" s="56" t="s">
        <v>8</v>
      </c>
      <c r="L7" s="50" t="s">
        <v>50</v>
      </c>
      <c r="M7" s="51" t="s">
        <v>7</v>
      </c>
      <c r="N7" s="51" t="s">
        <v>49</v>
      </c>
      <c r="O7" s="53" t="s">
        <v>8</v>
      </c>
    </row>
    <row r="8" spans="2:15" ht="15">
      <c r="B8" s="42"/>
      <c r="C8" s="43" t="s">
        <v>5</v>
      </c>
      <c r="D8" s="44" t="s">
        <v>1</v>
      </c>
      <c r="E8" s="45" t="s">
        <v>1</v>
      </c>
      <c r="F8" s="7"/>
      <c r="H8" s="54" t="s">
        <v>33</v>
      </c>
      <c r="I8" s="55" t="s">
        <v>33</v>
      </c>
      <c r="J8" s="55" t="s">
        <v>33</v>
      </c>
      <c r="K8" s="56" t="s">
        <v>33</v>
      </c>
      <c r="L8" s="50" t="s">
        <v>28</v>
      </c>
      <c r="M8" s="51" t="s">
        <v>28</v>
      </c>
      <c r="N8" s="51" t="s">
        <v>28</v>
      </c>
      <c r="O8" s="53" t="s">
        <v>28</v>
      </c>
    </row>
    <row r="9" spans="1:15" ht="15">
      <c r="A9" s="1">
        <v>1</v>
      </c>
      <c r="B9" s="14" t="s">
        <v>124</v>
      </c>
      <c r="C9" s="30">
        <v>0</v>
      </c>
      <c r="D9" s="31">
        <v>0</v>
      </c>
      <c r="E9" s="32">
        <f>D9*C9/1000</f>
        <v>0</v>
      </c>
      <c r="F9" s="3"/>
      <c r="H9" s="109">
        <v>0</v>
      </c>
      <c r="I9" s="30">
        <v>0</v>
      </c>
      <c r="J9" s="30">
        <v>0</v>
      </c>
      <c r="K9" s="31">
        <v>0</v>
      </c>
      <c r="L9" s="110">
        <f aca="true" t="shared" si="0" ref="L9:O13">H9*$E9</f>
        <v>0</v>
      </c>
      <c r="M9" s="111">
        <f t="shared" si="0"/>
        <v>0</v>
      </c>
      <c r="N9" s="111">
        <f t="shared" si="0"/>
        <v>0</v>
      </c>
      <c r="O9" s="112">
        <f t="shared" si="0"/>
        <v>0</v>
      </c>
    </row>
    <row r="10" spans="1:15" ht="15">
      <c r="A10" s="1">
        <v>2</v>
      </c>
      <c r="B10" s="14" t="s">
        <v>125</v>
      </c>
      <c r="C10" s="30">
        <v>0</v>
      </c>
      <c r="D10" s="31">
        <v>0</v>
      </c>
      <c r="E10" s="32">
        <f>D10*C10/1000</f>
        <v>0</v>
      </c>
      <c r="F10" s="3"/>
      <c r="H10" s="109">
        <v>0</v>
      </c>
      <c r="I10" s="30">
        <v>0</v>
      </c>
      <c r="J10" s="30">
        <v>0</v>
      </c>
      <c r="K10" s="31">
        <v>0</v>
      </c>
      <c r="L10" s="110">
        <f t="shared" si="0"/>
        <v>0</v>
      </c>
      <c r="M10" s="111">
        <f t="shared" si="0"/>
        <v>0</v>
      </c>
      <c r="N10" s="111">
        <f t="shared" si="0"/>
        <v>0</v>
      </c>
      <c r="O10" s="112">
        <f t="shared" si="0"/>
        <v>0</v>
      </c>
    </row>
    <row r="11" spans="1:15" ht="15">
      <c r="A11" s="1">
        <v>3</v>
      </c>
      <c r="B11" s="14" t="s">
        <v>126</v>
      </c>
      <c r="C11" s="30">
        <v>0</v>
      </c>
      <c r="D11" s="31">
        <v>0</v>
      </c>
      <c r="E11" s="32">
        <f>D11*C11/1000</f>
        <v>0</v>
      </c>
      <c r="F11" s="3"/>
      <c r="H11" s="109">
        <v>0</v>
      </c>
      <c r="I11" s="30">
        <v>0</v>
      </c>
      <c r="J11" s="30">
        <v>0</v>
      </c>
      <c r="K11" s="31">
        <v>0</v>
      </c>
      <c r="L11" s="110">
        <f t="shared" si="0"/>
        <v>0</v>
      </c>
      <c r="M11" s="111">
        <f t="shared" si="0"/>
        <v>0</v>
      </c>
      <c r="N11" s="111">
        <f t="shared" si="0"/>
        <v>0</v>
      </c>
      <c r="O11" s="112">
        <f t="shared" si="0"/>
        <v>0</v>
      </c>
    </row>
    <row r="12" spans="1:15" ht="15">
      <c r="A12" s="1">
        <v>4</v>
      </c>
      <c r="B12" s="14" t="s">
        <v>127</v>
      </c>
      <c r="C12" s="30">
        <v>0</v>
      </c>
      <c r="D12" s="31">
        <v>0</v>
      </c>
      <c r="E12" s="32">
        <f>D12*C12/1000</f>
        <v>0</v>
      </c>
      <c r="F12" s="3"/>
      <c r="H12" s="109">
        <v>0</v>
      </c>
      <c r="I12" s="30">
        <v>0</v>
      </c>
      <c r="J12" s="30">
        <v>0</v>
      </c>
      <c r="K12" s="31">
        <v>0</v>
      </c>
      <c r="L12" s="110">
        <f t="shared" si="0"/>
        <v>0</v>
      </c>
      <c r="M12" s="111">
        <f t="shared" si="0"/>
        <v>0</v>
      </c>
      <c r="N12" s="111">
        <f t="shared" si="0"/>
        <v>0</v>
      </c>
      <c r="O12" s="112">
        <f t="shared" si="0"/>
        <v>0</v>
      </c>
    </row>
    <row r="13" spans="1:15" ht="15.75" thickBot="1">
      <c r="A13" s="1">
        <v>5</v>
      </c>
      <c r="B13" s="14" t="s">
        <v>128</v>
      </c>
      <c r="C13" s="115">
        <v>0</v>
      </c>
      <c r="D13" s="116">
        <v>0</v>
      </c>
      <c r="E13" s="117">
        <f>D13*C13/1000</f>
        <v>0</v>
      </c>
      <c r="F13" s="3"/>
      <c r="H13" s="113">
        <v>0</v>
      </c>
      <c r="I13" s="114">
        <v>0</v>
      </c>
      <c r="J13" s="114">
        <v>0</v>
      </c>
      <c r="K13" s="116">
        <v>0</v>
      </c>
      <c r="L13" s="122">
        <f t="shared" si="0"/>
        <v>0</v>
      </c>
      <c r="M13" s="123">
        <f t="shared" si="0"/>
        <v>0</v>
      </c>
      <c r="N13" s="123">
        <f t="shared" si="0"/>
        <v>0</v>
      </c>
      <c r="O13" s="124">
        <f t="shared" si="0"/>
        <v>0</v>
      </c>
    </row>
    <row r="14" spans="2:15" ht="15.75" thickBot="1">
      <c r="B14" s="118" t="s">
        <v>35</v>
      </c>
      <c r="C14" s="119" t="e">
        <f>SUMPRODUCT(C9:C13,E9:E13)/E14</f>
        <v>#DIV/0!</v>
      </c>
      <c r="D14" s="120">
        <f>SUM(D9:D13)</f>
        <v>0</v>
      </c>
      <c r="E14" s="121">
        <f>SUM(E9:E13)</f>
        <v>0</v>
      </c>
      <c r="K14" s="125" t="s">
        <v>117</v>
      </c>
      <c r="L14" s="126">
        <f>SUM(L9:L13)</f>
        <v>0</v>
      </c>
      <c r="M14" s="126">
        <f>SUM(M9:M13)</f>
        <v>0</v>
      </c>
      <c r="N14" s="126">
        <f>SUM(N9:N13)</f>
        <v>0</v>
      </c>
      <c r="O14" s="127">
        <f>SUM(O9:O13)</f>
        <v>0</v>
      </c>
    </row>
    <row r="15" ht="15.75" hidden="1" thickBot="1"/>
    <row r="16" ht="15" hidden="1"/>
    <row r="17" ht="15" hidden="1"/>
    <row r="18" ht="15" hidden="1"/>
    <row r="19" spans="1:15" ht="15" hidden="1">
      <c r="A19" s="1">
        <v>6</v>
      </c>
      <c r="B19" s="1" t="s">
        <v>12</v>
      </c>
      <c r="G19" s="2">
        <f>G20-E14</f>
        <v>22</v>
      </c>
      <c r="H19" s="1">
        <v>0</v>
      </c>
      <c r="I19" s="1">
        <v>0</v>
      </c>
      <c r="J19" s="1">
        <v>0</v>
      </c>
      <c r="K19" s="1">
        <v>0</v>
      </c>
      <c r="L19" s="2">
        <f>H19*$G19</f>
        <v>0</v>
      </c>
      <c r="M19" s="2">
        <f>I19*$G19</f>
        <v>0</v>
      </c>
      <c r="N19" s="2">
        <f>J19*$G19</f>
        <v>0</v>
      </c>
      <c r="O19" s="2">
        <f>K19*$G19</f>
        <v>0</v>
      </c>
    </row>
    <row r="20" ht="15" hidden="1">
      <c r="G20" s="3">
        <f>D3</f>
        <v>22</v>
      </c>
    </row>
    <row r="21" ht="15" hidden="1"/>
    <row r="22" spans="7:12" ht="16.5" customHeight="1" hidden="1">
      <c r="G22" s="1" t="s">
        <v>2</v>
      </c>
      <c r="L22" s="1" t="s">
        <v>2</v>
      </c>
    </row>
    <row r="23" ht="16.5" customHeight="1" thickBot="1"/>
    <row r="24" spans="2:17" ht="19.5" thickBot="1">
      <c r="B24" s="165" t="s">
        <v>51</v>
      </c>
      <c r="C24" s="166"/>
      <c r="D24" s="166"/>
      <c r="E24" s="167"/>
      <c r="F24" s="3"/>
      <c r="H24" s="159" t="s">
        <v>121</v>
      </c>
      <c r="I24" s="160"/>
      <c r="J24" s="160"/>
      <c r="K24" s="160"/>
      <c r="L24" s="161"/>
      <c r="M24" s="162" t="s">
        <v>48</v>
      </c>
      <c r="N24" s="163"/>
      <c r="O24" s="163"/>
      <c r="P24" s="163"/>
      <c r="Q24" s="164"/>
    </row>
    <row r="25" spans="2:17" ht="16.5" thickBot="1">
      <c r="B25" s="4"/>
      <c r="C25" s="17" t="s">
        <v>120</v>
      </c>
      <c r="D25" s="18" t="s">
        <v>46</v>
      </c>
      <c r="E25" s="71" t="s">
        <v>3</v>
      </c>
      <c r="F25" s="9"/>
      <c r="H25" s="156" t="s">
        <v>112</v>
      </c>
      <c r="I25" s="157"/>
      <c r="J25" s="157"/>
      <c r="K25" s="157"/>
      <c r="L25" s="158"/>
      <c r="M25" s="34"/>
      <c r="N25" s="34"/>
      <c r="O25" s="34"/>
      <c r="P25" s="34"/>
      <c r="Q25" s="35"/>
    </row>
    <row r="26" spans="2:17" ht="15.75">
      <c r="B26" s="4" t="str">
        <f>'B1M1carryover'!B6</f>
        <v>Britzi M. et al (2013)</v>
      </c>
      <c r="C26" s="80">
        <f>'B1M1carryover'!D7</f>
        <v>2.460065607249291</v>
      </c>
      <c r="D26" s="19">
        <f>E26/1000</f>
        <v>0</v>
      </c>
      <c r="E26" s="72">
        <f>'B1M1carryover'!D11</f>
        <v>0</v>
      </c>
      <c r="F26" s="9"/>
      <c r="H26" s="57"/>
      <c r="I26" s="58" t="s">
        <v>50</v>
      </c>
      <c r="J26" s="58" t="s">
        <v>7</v>
      </c>
      <c r="K26" s="58" t="s">
        <v>49</v>
      </c>
      <c r="L26" s="59" t="s">
        <v>8</v>
      </c>
      <c r="M26" s="25"/>
      <c r="N26" s="22" t="s">
        <v>50</v>
      </c>
      <c r="O26" s="22" t="s">
        <v>7</v>
      </c>
      <c r="P26" s="22" t="s">
        <v>49</v>
      </c>
      <c r="Q26" s="23" t="s">
        <v>8</v>
      </c>
    </row>
    <row r="27" spans="2:17" ht="15">
      <c r="B27" s="4" t="str">
        <f>'B1M1carryover'!B14</f>
        <v>Pettersson (1989)</v>
      </c>
      <c r="C27" s="80" t="e">
        <f>'B1M1carryover'!D15</f>
        <v>#DIV/0!</v>
      </c>
      <c r="D27" s="19">
        <f>E27/1000</f>
        <v>0.01095</v>
      </c>
      <c r="E27" s="72">
        <f>'B1M1carryover'!D17</f>
        <v>10.95</v>
      </c>
      <c r="F27" s="9"/>
      <c r="H27" s="57"/>
      <c r="I27" s="60" t="s">
        <v>34</v>
      </c>
      <c r="J27" s="60" t="s">
        <v>34</v>
      </c>
      <c r="K27" s="60" t="s">
        <v>34</v>
      </c>
      <c r="L27" s="61" t="s">
        <v>34</v>
      </c>
      <c r="M27" s="4"/>
      <c r="N27" s="22" t="s">
        <v>34</v>
      </c>
      <c r="O27" s="22" t="s">
        <v>34</v>
      </c>
      <c r="P27" s="22" t="s">
        <v>34</v>
      </c>
      <c r="Q27" s="23" t="s">
        <v>34</v>
      </c>
    </row>
    <row r="28" spans="2:17" ht="15.75" thickBot="1">
      <c r="B28" s="5" t="str">
        <f>'B1M1carryover'!B20</f>
        <v>ÁT Kft (reális  maximum)</v>
      </c>
      <c r="C28" s="81">
        <f>'B1M1carryover'!D21</f>
        <v>4.5</v>
      </c>
      <c r="D28" s="20">
        <f>E28/1000</f>
        <v>0</v>
      </c>
      <c r="E28" s="73">
        <f>'B1M1carryover'!D24</f>
        <v>0</v>
      </c>
      <c r="F28" s="9"/>
      <c r="H28" s="62"/>
      <c r="I28" s="63"/>
      <c r="J28" s="63"/>
      <c r="K28" s="63"/>
      <c r="L28" s="64"/>
      <c r="M28" s="28" t="s">
        <v>32</v>
      </c>
      <c r="N28" s="74">
        <f>L14/$D$3</f>
        <v>0</v>
      </c>
      <c r="O28" s="74">
        <f>M14/$D$3</f>
        <v>0</v>
      </c>
      <c r="P28" s="74">
        <f>N14/$D$3</f>
        <v>0</v>
      </c>
      <c r="Q28" s="75">
        <f>O14/$D$3</f>
        <v>0</v>
      </c>
    </row>
    <row r="29" spans="2:17" ht="15">
      <c r="B29" s="3"/>
      <c r="C29" s="3"/>
      <c r="D29" s="24"/>
      <c r="E29" s="15"/>
      <c r="F29" s="9"/>
      <c r="H29" s="57"/>
      <c r="I29" s="63"/>
      <c r="J29" s="63"/>
      <c r="K29" s="63"/>
      <c r="L29" s="64"/>
      <c r="M29" s="21" t="s">
        <v>47</v>
      </c>
      <c r="N29" s="76">
        <f>N28*$D$4/1000</f>
        <v>0</v>
      </c>
      <c r="O29" s="76">
        <f>O28*$D$4/1000</f>
        <v>0</v>
      </c>
      <c r="P29" s="76">
        <f>P28*$D$4/1000</f>
        <v>0</v>
      </c>
      <c r="Q29" s="77">
        <f>Q28*$D$4/1000</f>
        <v>0</v>
      </c>
    </row>
    <row r="30" spans="2:17" ht="15.75" thickBot="1">
      <c r="B30" s="3"/>
      <c r="C30" s="3"/>
      <c r="D30" s="24"/>
      <c r="E30" s="15"/>
      <c r="F30" s="9"/>
      <c r="H30" s="65" t="s">
        <v>45</v>
      </c>
      <c r="I30" s="66">
        <v>1.4</v>
      </c>
      <c r="J30" s="66">
        <v>2000</v>
      </c>
      <c r="K30" s="66">
        <v>150</v>
      </c>
      <c r="L30" s="67">
        <v>1000</v>
      </c>
      <c r="M30" s="29" t="s">
        <v>45</v>
      </c>
      <c r="N30" s="78">
        <f>N28*88/100</f>
        <v>0</v>
      </c>
      <c r="O30" s="78">
        <f>O28*88/100</f>
        <v>0</v>
      </c>
      <c r="P30" s="78">
        <f>P28*88/100</f>
        <v>0</v>
      </c>
      <c r="Q30" s="79">
        <f>Q28*88/100</f>
        <v>0</v>
      </c>
    </row>
    <row r="31" spans="2:16" ht="15">
      <c r="B31" s="3"/>
      <c r="C31" s="3"/>
      <c r="D31" s="24"/>
      <c r="E31" s="15"/>
      <c r="F31" s="9"/>
      <c r="P31" s="26"/>
    </row>
    <row r="32" spans="1:6" ht="15">
      <c r="A32" s="3"/>
      <c r="B32" s="3"/>
      <c r="C32" s="27"/>
      <c r="D32" s="24"/>
      <c r="E32" s="15"/>
      <c r="F32" s="9"/>
    </row>
    <row r="33" spans="1:6" ht="15">
      <c r="A33" s="3"/>
      <c r="B33" s="3"/>
      <c r="C33" s="3"/>
      <c r="D33" s="3"/>
      <c r="E33" s="3"/>
      <c r="F33" s="9"/>
    </row>
  </sheetData>
  <sheetProtection password="BB2F" sheet="1" objects="1" scenarios="1"/>
  <mergeCells count="10">
    <mergeCell ref="A1:Q1"/>
    <mergeCell ref="H25:L25"/>
    <mergeCell ref="H24:L24"/>
    <mergeCell ref="M24:Q24"/>
    <mergeCell ref="B24:E24"/>
    <mergeCell ref="B2:C2"/>
    <mergeCell ref="B3:C3"/>
    <mergeCell ref="B4:C4"/>
    <mergeCell ref="C5:C7"/>
    <mergeCell ref="H5:K5"/>
  </mergeCells>
  <conditionalFormatting sqref="N30">
    <cfRule type="cellIs" priority="1" dxfId="8" operator="greaterThan">
      <formula>$I$30</formula>
    </cfRule>
    <cfRule type="cellIs" priority="11" dxfId="0" operator="greaterThan">
      <formula>$I$30</formula>
    </cfRule>
    <cfRule type="cellIs" priority="12" dxfId="0" operator="greaterThan">
      <formula>$I$30</formula>
    </cfRule>
  </conditionalFormatting>
  <conditionalFormatting sqref="E26:E28">
    <cfRule type="cellIs" priority="6" dxfId="8" operator="greaterThan">
      <formula>50</formula>
    </cfRule>
  </conditionalFormatting>
  <conditionalFormatting sqref="O30">
    <cfRule type="cellIs" priority="4" dxfId="8" operator="greaterThan">
      <formula>$J$30</formula>
    </cfRule>
    <cfRule type="cellIs" priority="5" dxfId="8" operator="greaterThan">
      <formula>$J$30</formula>
    </cfRule>
  </conditionalFormatting>
  <conditionalFormatting sqref="P30">
    <cfRule type="cellIs" priority="3" dxfId="8" operator="greaterThan">
      <formula>$K$30</formula>
    </cfRule>
  </conditionalFormatting>
  <conditionalFormatting sqref="Q30">
    <cfRule type="cellIs" priority="2" dxfId="8" operator="greaterThan">
      <formula>$L$30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6" sqref="A26:A29"/>
    </sheetView>
  </sheetViews>
  <sheetFormatPr defaultColWidth="9.140625" defaultRowHeight="15"/>
  <cols>
    <col min="1" max="1" width="22.8515625" style="130" customWidth="1"/>
    <col min="2" max="2" width="18.7109375" style="130" customWidth="1"/>
    <col min="3" max="3" width="18.57421875" style="130" customWidth="1"/>
    <col min="4" max="4" width="18.7109375" style="130" customWidth="1"/>
    <col min="5" max="5" width="17.00390625" style="130" customWidth="1"/>
    <col min="6" max="6" width="18.7109375" style="130" customWidth="1"/>
    <col min="7" max="7" width="17.8515625" style="130" customWidth="1"/>
    <col min="8" max="9" width="18.7109375" style="130" customWidth="1"/>
    <col min="10" max="10" width="9.140625" style="130" customWidth="1"/>
    <col min="11" max="11" width="24.7109375" style="130" customWidth="1"/>
    <col min="12" max="16384" width="9.140625" style="130" customWidth="1"/>
  </cols>
  <sheetData>
    <row r="1" spans="1:11" ht="18.75">
      <c r="A1" s="175" t="s">
        <v>40</v>
      </c>
      <c r="B1" s="175"/>
      <c r="C1" s="175"/>
      <c r="D1" s="175"/>
      <c r="E1" s="175"/>
      <c r="F1" s="175"/>
      <c r="G1" s="175"/>
      <c r="H1" s="175"/>
      <c r="I1" s="176"/>
      <c r="J1" s="128"/>
      <c r="K1" s="129"/>
    </row>
    <row r="2" spans="1:11" s="133" customFormat="1" ht="33.75" customHeight="1" thickBot="1">
      <c r="A2" s="185" t="s">
        <v>39</v>
      </c>
      <c r="B2" s="185"/>
      <c r="C2" s="185"/>
      <c r="D2" s="185"/>
      <c r="E2" s="185"/>
      <c r="F2" s="185"/>
      <c r="G2" s="185"/>
      <c r="H2" s="185"/>
      <c r="I2" s="185"/>
      <c r="J2" s="131"/>
      <c r="K2" s="132"/>
    </row>
    <row r="3" spans="1:11" ht="21" customHeight="1">
      <c r="A3" s="186" t="s">
        <v>4</v>
      </c>
      <c r="B3" s="183" t="s">
        <v>44</v>
      </c>
      <c r="C3" s="184"/>
      <c r="D3" s="177" t="s">
        <v>7</v>
      </c>
      <c r="E3" s="178"/>
      <c r="F3" s="179" t="s">
        <v>43</v>
      </c>
      <c r="G3" s="180"/>
      <c r="H3" s="181" t="s">
        <v>8</v>
      </c>
      <c r="I3" s="182"/>
      <c r="J3" s="129"/>
      <c r="K3" s="129"/>
    </row>
    <row r="4" spans="1:9" ht="17.25" customHeight="1">
      <c r="A4" s="186"/>
      <c r="B4" s="143" t="s">
        <v>28</v>
      </c>
      <c r="C4" s="144" t="s">
        <v>41</v>
      </c>
      <c r="D4" s="143" t="s">
        <v>28</v>
      </c>
      <c r="E4" s="144" t="s">
        <v>41</v>
      </c>
      <c r="F4" s="143" t="s">
        <v>28</v>
      </c>
      <c r="G4" s="144" t="s">
        <v>41</v>
      </c>
      <c r="H4" s="143" t="s">
        <v>28</v>
      </c>
      <c r="I4" s="144" t="s">
        <v>41</v>
      </c>
    </row>
    <row r="5" spans="1:9" ht="15">
      <c r="A5" s="148" t="str">
        <f>'alapanyag toxinszámítás'!B9</f>
        <v>tak alapanyag 1</v>
      </c>
      <c r="B5" s="134">
        <f>'alapanyag toxinszámítás'!L9</f>
        <v>0</v>
      </c>
      <c r="C5" s="135" t="e">
        <f>B5*100/$B$10</f>
        <v>#DIV/0!</v>
      </c>
      <c r="D5" s="136">
        <f>'alapanyag toxinszámítás'!M9</f>
        <v>0</v>
      </c>
      <c r="E5" s="135" t="e">
        <f>D5*100/$D$10</f>
        <v>#DIV/0!</v>
      </c>
      <c r="F5" s="136">
        <f>'alapanyag toxinszámítás'!N9</f>
        <v>0</v>
      </c>
      <c r="G5" s="135" t="e">
        <f>F5*100/$F$10</f>
        <v>#DIV/0!</v>
      </c>
      <c r="H5" s="136">
        <f>'alapanyag toxinszámítás'!O9</f>
        <v>0</v>
      </c>
      <c r="I5" s="135" t="e">
        <f>H5*100/$H$10</f>
        <v>#DIV/0!</v>
      </c>
    </row>
    <row r="6" spans="1:9" ht="15">
      <c r="A6" s="149" t="str">
        <f>'alapanyag toxinszámítás'!B10</f>
        <v>tak alapanyag 2</v>
      </c>
      <c r="B6" s="134">
        <f>'alapanyag toxinszámítás'!L10</f>
        <v>0</v>
      </c>
      <c r="C6" s="135" t="e">
        <f>B6*100/$B$10</f>
        <v>#DIV/0!</v>
      </c>
      <c r="D6" s="136">
        <f>'alapanyag toxinszámítás'!M10</f>
        <v>0</v>
      </c>
      <c r="E6" s="135" t="e">
        <f>D6*100/$D$10</f>
        <v>#DIV/0!</v>
      </c>
      <c r="F6" s="136">
        <f>'alapanyag toxinszámítás'!N10</f>
        <v>0</v>
      </c>
      <c r="G6" s="135" t="e">
        <f>F6*100/$F$10</f>
        <v>#DIV/0!</v>
      </c>
      <c r="H6" s="136">
        <f>'alapanyag toxinszámítás'!O10</f>
        <v>0</v>
      </c>
      <c r="I6" s="135" t="e">
        <f>H6*100/$H$10</f>
        <v>#DIV/0!</v>
      </c>
    </row>
    <row r="7" spans="1:9" ht="15">
      <c r="A7" s="150" t="str">
        <f>'alapanyag toxinszámítás'!B11</f>
        <v>tak alapanyag 3</v>
      </c>
      <c r="B7" s="134">
        <f>'alapanyag toxinszámítás'!L11</f>
        <v>0</v>
      </c>
      <c r="C7" s="135" t="e">
        <f>B7*100/$B$10</f>
        <v>#DIV/0!</v>
      </c>
      <c r="D7" s="136">
        <f>'alapanyag toxinszámítás'!M11</f>
        <v>0</v>
      </c>
      <c r="E7" s="135" t="e">
        <f>D7*100/$D$10</f>
        <v>#DIV/0!</v>
      </c>
      <c r="F7" s="136">
        <f>'alapanyag toxinszámítás'!N11</f>
        <v>0</v>
      </c>
      <c r="G7" s="135" t="e">
        <f>F7*100/$F$10</f>
        <v>#DIV/0!</v>
      </c>
      <c r="H7" s="136">
        <f>'alapanyag toxinszámítás'!O11</f>
        <v>0</v>
      </c>
      <c r="I7" s="135" t="e">
        <f>H7*100/$H$10</f>
        <v>#DIV/0!</v>
      </c>
    </row>
    <row r="8" spans="1:9" ht="15">
      <c r="A8" s="16" t="str">
        <f>'alapanyag toxinszámítás'!B12</f>
        <v>tak alapanyag 4</v>
      </c>
      <c r="B8" s="134">
        <f>'alapanyag toxinszámítás'!L12</f>
        <v>0</v>
      </c>
      <c r="C8" s="135" t="e">
        <f>B8*100/$B$10</f>
        <v>#DIV/0!</v>
      </c>
      <c r="D8" s="136">
        <f>'alapanyag toxinszámítás'!M12</f>
        <v>0</v>
      </c>
      <c r="E8" s="135" t="e">
        <f>D8*100/$D$10</f>
        <v>#DIV/0!</v>
      </c>
      <c r="F8" s="136">
        <f>'alapanyag toxinszámítás'!N12</f>
        <v>0</v>
      </c>
      <c r="G8" s="135" t="e">
        <f>F8*100/$F$10</f>
        <v>#DIV/0!</v>
      </c>
      <c r="H8" s="136">
        <f>'alapanyag toxinszámítás'!O12</f>
        <v>0</v>
      </c>
      <c r="I8" s="135" t="e">
        <f>H8*100/$H$10</f>
        <v>#DIV/0!</v>
      </c>
    </row>
    <row r="9" spans="1:9" ht="15">
      <c r="A9" s="151" t="str">
        <f>'alapanyag toxinszámítás'!B13</f>
        <v>tak alapanyag 5</v>
      </c>
      <c r="B9" s="134">
        <f>'alapanyag toxinszámítás'!L13</f>
        <v>0</v>
      </c>
      <c r="C9" s="135" t="e">
        <f>B9*100/$B$10</f>
        <v>#DIV/0!</v>
      </c>
      <c r="D9" s="136">
        <f>'alapanyag toxinszámítás'!M13</f>
        <v>0</v>
      </c>
      <c r="E9" s="135" t="e">
        <f>D9*100/$D$10</f>
        <v>#DIV/0!</v>
      </c>
      <c r="F9" s="136">
        <f>'alapanyag toxinszámítás'!N13</f>
        <v>0</v>
      </c>
      <c r="G9" s="135" t="e">
        <f>F9*100/$F$10</f>
        <v>#DIV/0!</v>
      </c>
      <c r="H9" s="136">
        <f>'alapanyag toxinszámítás'!O13</f>
        <v>0</v>
      </c>
      <c r="I9" s="135" t="e">
        <f>H9*100/$H$10</f>
        <v>#DIV/0!</v>
      </c>
    </row>
    <row r="10" spans="1:9" ht="15.75" thickBot="1">
      <c r="A10" s="142" t="s">
        <v>42</v>
      </c>
      <c r="B10" s="137">
        <f>B5+B6+B7+B8+B9</f>
        <v>0</v>
      </c>
      <c r="C10" s="138" t="e">
        <f aca="true" t="shared" si="0" ref="C10:I10">SUM(C5:C9)</f>
        <v>#DIV/0!</v>
      </c>
      <c r="D10" s="139">
        <f t="shared" si="0"/>
        <v>0</v>
      </c>
      <c r="E10" s="140" t="e">
        <f t="shared" si="0"/>
        <v>#DIV/0!</v>
      </c>
      <c r="F10" s="139">
        <f t="shared" si="0"/>
        <v>0</v>
      </c>
      <c r="G10" s="138" t="e">
        <f t="shared" si="0"/>
        <v>#DIV/0!</v>
      </c>
      <c r="H10" s="139">
        <f t="shared" si="0"/>
        <v>0</v>
      </c>
      <c r="I10" s="138" t="e">
        <f t="shared" si="0"/>
        <v>#DIV/0!</v>
      </c>
    </row>
    <row r="16" ht="15">
      <c r="A16" s="141"/>
    </row>
  </sheetData>
  <sheetProtection password="BB2F" sheet="1" objects="1" scenarios="1"/>
  <mergeCells count="7">
    <mergeCell ref="A1:I1"/>
    <mergeCell ref="D3:E3"/>
    <mergeCell ref="F3:G3"/>
    <mergeCell ref="H3:I3"/>
    <mergeCell ref="B3:C3"/>
    <mergeCell ref="A2:I2"/>
    <mergeCell ref="A3:A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="140" zoomScaleNormal="140" zoomScalePageLayoutView="0" workbookViewId="0" topLeftCell="A1">
      <selection activeCell="C14" sqref="C14"/>
    </sheetView>
  </sheetViews>
  <sheetFormatPr defaultColWidth="9.140625" defaultRowHeight="15"/>
  <cols>
    <col min="1" max="1" width="4.7109375" style="1" customWidth="1"/>
    <col min="2" max="2" width="15.8515625" style="1" customWidth="1"/>
    <col min="3" max="3" width="19.00390625" style="1" customWidth="1"/>
    <col min="4" max="4" width="17.00390625" style="1" customWidth="1"/>
    <col min="5" max="5" width="19.8515625" style="1" customWidth="1"/>
    <col min="6" max="16384" width="9.140625" style="1" customWidth="1"/>
  </cols>
  <sheetData>
    <row r="1" spans="1:10" ht="42.75" customHeight="1" thickBot="1">
      <c r="A1" s="187" t="s">
        <v>118</v>
      </c>
      <c r="B1" s="188"/>
      <c r="C1" s="188"/>
      <c r="D1" s="188"/>
      <c r="E1" s="189"/>
      <c r="F1" s="11"/>
      <c r="G1" s="11"/>
      <c r="H1" s="11"/>
      <c r="I1" s="11"/>
      <c r="J1" s="10"/>
    </row>
    <row r="2" spans="1:5" ht="15">
      <c r="A2" s="6"/>
      <c r="B2" s="192" t="s">
        <v>6</v>
      </c>
      <c r="C2" s="192" t="s">
        <v>113</v>
      </c>
      <c r="D2" s="192" t="s">
        <v>114</v>
      </c>
      <c r="E2" s="190" t="s">
        <v>115</v>
      </c>
    </row>
    <row r="3" spans="1:5" ht="15">
      <c r="A3" s="4"/>
      <c r="B3" s="193"/>
      <c r="C3" s="193"/>
      <c r="D3" s="193"/>
      <c r="E3" s="191"/>
    </row>
    <row r="4" spans="1:5" ht="20.25" customHeight="1">
      <c r="A4" s="4"/>
      <c r="B4" s="193"/>
      <c r="C4" s="193"/>
      <c r="D4" s="193"/>
      <c r="E4" s="191"/>
    </row>
    <row r="5" spans="1:5" ht="15.75" thickBot="1">
      <c r="A5" s="5"/>
      <c r="B5" s="68" t="s">
        <v>5</v>
      </c>
      <c r="C5" s="68" t="s">
        <v>0</v>
      </c>
      <c r="D5" s="68" t="s">
        <v>0</v>
      </c>
      <c r="E5" s="69" t="s">
        <v>0</v>
      </c>
    </row>
    <row r="6" spans="1:5" ht="15">
      <c r="A6" s="4">
        <v>1</v>
      </c>
      <c r="B6" s="152">
        <v>0</v>
      </c>
      <c r="C6" s="152">
        <v>0</v>
      </c>
      <c r="D6" s="145" t="e">
        <f>E6*88/100</f>
        <v>#DIV/0!</v>
      </c>
      <c r="E6" s="146" t="e">
        <f>C6*1000/B6</f>
        <v>#DIV/0!</v>
      </c>
    </row>
    <row r="7" spans="1:5" ht="15">
      <c r="A7" s="4">
        <v>2</v>
      </c>
      <c r="B7" s="152">
        <v>0</v>
      </c>
      <c r="C7" s="152">
        <v>0</v>
      </c>
      <c r="D7" s="145" t="e">
        <f>E7*88/100</f>
        <v>#DIV/0!</v>
      </c>
      <c r="E7" s="146" t="e">
        <f>C7*1000/B7</f>
        <v>#DIV/0!</v>
      </c>
    </row>
    <row r="8" spans="1:5" ht="15">
      <c r="A8" s="4">
        <v>3</v>
      </c>
      <c r="B8" s="152">
        <v>0</v>
      </c>
      <c r="C8" s="152">
        <v>0</v>
      </c>
      <c r="D8" s="145" t="e">
        <f>E8*88/100</f>
        <v>#DIV/0!</v>
      </c>
      <c r="E8" s="146" t="e">
        <f>C8*1000/B8</f>
        <v>#DIV/0!</v>
      </c>
    </row>
    <row r="9" spans="1:5" ht="15">
      <c r="A9" s="4">
        <v>4</v>
      </c>
      <c r="B9" s="152">
        <v>0</v>
      </c>
      <c r="C9" s="152">
        <v>0</v>
      </c>
      <c r="D9" s="145" t="e">
        <f>E9*88/100</f>
        <v>#DIV/0!</v>
      </c>
      <c r="E9" s="146" t="e">
        <f>C9*1000/B9</f>
        <v>#DIV/0!</v>
      </c>
    </row>
    <row r="10" spans="1:5" ht="15.75" thickBot="1">
      <c r="A10" s="5">
        <v>5</v>
      </c>
      <c r="B10" s="152">
        <v>0</v>
      </c>
      <c r="C10" s="152">
        <v>0</v>
      </c>
      <c r="D10" s="154" t="e">
        <f>E10*88/100</f>
        <v>#DIV/0!</v>
      </c>
      <c r="E10" s="147" t="e">
        <f>C10*1000/B10</f>
        <v>#DIV/0!</v>
      </c>
    </row>
  </sheetData>
  <sheetProtection password="BB2F" sheet="1" objects="1" scenarios="1"/>
  <mergeCells count="5">
    <mergeCell ref="A1:E1"/>
    <mergeCell ref="E2:E4"/>
    <mergeCell ref="B2:B4"/>
    <mergeCell ref="C2:C4"/>
    <mergeCell ref="D2:D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35"/>
  <sheetViews>
    <sheetView zoomScalePageLayoutView="0" workbookViewId="0" topLeftCell="B1">
      <selection activeCell="D20" sqref="D20"/>
    </sheetView>
  </sheetViews>
  <sheetFormatPr defaultColWidth="9.00390625" defaultRowHeight="15"/>
  <cols>
    <col min="1" max="1" width="9.00390625" style="153" customWidth="1"/>
    <col min="2" max="2" width="39.28125" style="153" customWidth="1"/>
    <col min="3" max="16384" width="9.00390625" style="153" customWidth="1"/>
  </cols>
  <sheetData>
    <row r="3" spans="2:4" ht="15">
      <c r="B3" s="153" t="s">
        <v>14</v>
      </c>
      <c r="D3" s="153">
        <f>'alapanyag toxinszámítás'!D2</f>
        <v>30</v>
      </c>
    </row>
    <row r="4" spans="2:4" ht="15">
      <c r="B4" s="153" t="s">
        <v>15</v>
      </c>
      <c r="D4" s="153">
        <f>'alapanyag toxinszámítás'!L14</f>
        <v>0</v>
      </c>
    </row>
    <row r="6" ht="15">
      <c r="B6" s="153" t="s">
        <v>20</v>
      </c>
    </row>
    <row r="7" spans="2:4" ht="15">
      <c r="B7" s="153" t="s">
        <v>16</v>
      </c>
      <c r="D7" s="153">
        <f>0.5154*2.7182818284^(0.0521*D3)</f>
        <v>2.460065607249291</v>
      </c>
    </row>
    <row r="9" spans="2:4" ht="15">
      <c r="B9" s="153" t="s">
        <v>17</v>
      </c>
      <c r="D9" s="153">
        <f>D4*D7/100</f>
        <v>0</v>
      </c>
    </row>
    <row r="10" spans="2:4" ht="15">
      <c r="B10" s="153" t="s">
        <v>18</v>
      </c>
      <c r="D10" s="153">
        <f>D9/D3</f>
        <v>0</v>
      </c>
    </row>
    <row r="11" spans="2:4" ht="15">
      <c r="B11" s="153" t="s">
        <v>19</v>
      </c>
      <c r="D11" s="153">
        <f>D10*1000</f>
        <v>0</v>
      </c>
    </row>
    <row r="14" ht="15">
      <c r="B14" s="153" t="s">
        <v>21</v>
      </c>
    </row>
    <row r="15" spans="2:4" ht="15">
      <c r="B15" s="153" t="s">
        <v>24</v>
      </c>
      <c r="D15" s="153" t="e">
        <f>D17*D3/1000/D4*100</f>
        <v>#DIV/0!</v>
      </c>
    </row>
    <row r="16" ht="15" hidden="1"/>
    <row r="17" spans="2:4" ht="15">
      <c r="B17" s="153" t="s">
        <v>19</v>
      </c>
      <c r="D17" s="153">
        <f>10.95+0.787*D4</f>
        <v>10.95</v>
      </c>
    </row>
    <row r="20" spans="2:4" ht="15">
      <c r="B20" s="153" t="s">
        <v>38</v>
      </c>
      <c r="D20" s="153" t="s">
        <v>2</v>
      </c>
    </row>
    <row r="21" spans="2:4" ht="15">
      <c r="B21" s="153" t="s">
        <v>25</v>
      </c>
      <c r="D21" s="153">
        <v>4.5</v>
      </c>
    </row>
    <row r="22" spans="2:4" ht="15">
      <c r="B22" s="153" t="s">
        <v>17</v>
      </c>
      <c r="D22" s="153">
        <f>D4*D21/100</f>
        <v>0</v>
      </c>
    </row>
    <row r="23" spans="2:4" ht="15">
      <c r="B23" s="153" t="s">
        <v>18</v>
      </c>
      <c r="D23" s="153">
        <f>D22/D3</f>
        <v>0</v>
      </c>
    </row>
    <row r="24" spans="2:4" ht="15">
      <c r="B24" s="153" t="s">
        <v>19</v>
      </c>
      <c r="D24" s="153">
        <f>D23*1000</f>
        <v>0</v>
      </c>
    </row>
    <row r="32" spans="2:3" ht="15">
      <c r="B32" s="153" t="s">
        <v>22</v>
      </c>
      <c r="C32" s="153" t="s">
        <v>23</v>
      </c>
    </row>
    <row r="33" spans="2:3" ht="15">
      <c r="B33" s="153">
        <v>32</v>
      </c>
      <c r="C33" s="153">
        <v>22.8</v>
      </c>
    </row>
    <row r="34" spans="2:3" ht="15">
      <c r="B34" s="153">
        <v>25</v>
      </c>
      <c r="C34" s="153">
        <v>21.2</v>
      </c>
    </row>
    <row r="35" spans="2:3" ht="15">
      <c r="B35" s="153">
        <v>18</v>
      </c>
      <c r="C35" s="153">
        <v>18</v>
      </c>
    </row>
  </sheetData>
  <sheetProtection password="BB2F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="115" zoomScaleNormal="115" zoomScalePageLayoutView="0" workbookViewId="0" topLeftCell="A1">
      <selection activeCell="A12" sqref="A12:C12"/>
    </sheetView>
  </sheetViews>
  <sheetFormatPr defaultColWidth="9.140625" defaultRowHeight="15"/>
  <cols>
    <col min="1" max="1" width="84.421875" style="87" customWidth="1"/>
    <col min="2" max="2" width="34.8515625" style="87" customWidth="1"/>
    <col min="3" max="3" width="35.421875" style="87" customWidth="1"/>
    <col min="4" max="7" width="9.140625" style="86" customWidth="1"/>
    <col min="8" max="16384" width="9.140625" style="87" customWidth="1"/>
  </cols>
  <sheetData>
    <row r="1" spans="1:3" ht="38.25" customHeight="1">
      <c r="A1" s="195" t="s">
        <v>58</v>
      </c>
      <c r="B1" s="195"/>
      <c r="C1" s="195"/>
    </row>
    <row r="2" spans="1:3" ht="21">
      <c r="A2" s="194" t="s">
        <v>122</v>
      </c>
      <c r="B2" s="194"/>
      <c r="C2" s="194"/>
    </row>
    <row r="3" ht="15"/>
    <row r="4" spans="1:3" ht="15" customHeight="1">
      <c r="A4" s="196" t="s">
        <v>90</v>
      </c>
      <c r="B4" s="196"/>
      <c r="C4" s="196"/>
    </row>
    <row r="5" spans="1:3" ht="15">
      <c r="A5" s="196"/>
      <c r="B5" s="196"/>
      <c r="C5" s="196"/>
    </row>
    <row r="6" ht="15.75" thickBot="1"/>
    <row r="7" spans="1:2" ht="45" customHeight="1" thickBot="1">
      <c r="A7" s="82" t="s">
        <v>52</v>
      </c>
      <c r="B7" s="83" t="s">
        <v>54</v>
      </c>
    </row>
    <row r="8" spans="1:2" ht="19.5" customHeight="1">
      <c r="A8" s="197" t="s">
        <v>55</v>
      </c>
      <c r="B8" s="199"/>
    </row>
    <row r="9" spans="1:7" s="90" customFormat="1" ht="19.5" customHeight="1">
      <c r="A9" s="88" t="s">
        <v>53</v>
      </c>
      <c r="B9" s="89" t="s">
        <v>56</v>
      </c>
      <c r="D9" s="91"/>
      <c r="E9" s="91"/>
      <c r="F9" s="91"/>
      <c r="G9" s="91"/>
    </row>
    <row r="10" spans="1:7" s="90" customFormat="1" ht="20.25" customHeight="1">
      <c r="A10" s="70" t="s">
        <v>88</v>
      </c>
      <c r="B10" s="92" t="s">
        <v>57</v>
      </c>
      <c r="D10" s="91"/>
      <c r="E10" s="91"/>
      <c r="F10" s="91"/>
      <c r="G10" s="91"/>
    </row>
    <row r="12" spans="1:3" ht="30" customHeight="1">
      <c r="A12" s="196" t="s">
        <v>116</v>
      </c>
      <c r="B12" s="196"/>
      <c r="C12" s="196"/>
    </row>
    <row r="13" ht="15" customHeight="1" thickBot="1"/>
    <row r="14" spans="1:7" s="94" customFormat="1" ht="16.5" thickBot="1">
      <c r="A14" s="106" t="s">
        <v>109</v>
      </c>
      <c r="B14" s="107" t="s">
        <v>91</v>
      </c>
      <c r="C14" s="108" t="s">
        <v>92</v>
      </c>
      <c r="D14" s="93"/>
      <c r="E14" s="93"/>
      <c r="F14" s="93"/>
      <c r="G14" s="93"/>
    </row>
    <row r="15" spans="1:3" ht="15">
      <c r="A15" s="197" t="s">
        <v>93</v>
      </c>
      <c r="B15" s="198"/>
      <c r="C15" s="100"/>
    </row>
    <row r="16" spans="1:3" ht="15">
      <c r="A16" s="101" t="s">
        <v>94</v>
      </c>
      <c r="B16" s="102" t="s">
        <v>103</v>
      </c>
      <c r="C16" s="92" t="s">
        <v>107</v>
      </c>
    </row>
    <row r="17" spans="1:3" ht="15.75" thickBot="1">
      <c r="A17" s="101" t="s">
        <v>95</v>
      </c>
      <c r="B17" s="102" t="s">
        <v>75</v>
      </c>
      <c r="C17" s="92" t="s">
        <v>96</v>
      </c>
    </row>
    <row r="18" spans="1:3" ht="15" customHeight="1">
      <c r="A18" s="197" t="s">
        <v>97</v>
      </c>
      <c r="B18" s="198"/>
      <c r="C18" s="100"/>
    </row>
    <row r="19" spans="1:8" ht="15.75" thickBot="1">
      <c r="A19" s="101" t="s">
        <v>94</v>
      </c>
      <c r="B19" s="102" t="s">
        <v>104</v>
      </c>
      <c r="C19" s="92" t="s">
        <v>73</v>
      </c>
      <c r="F19" s="196"/>
      <c r="G19" s="196"/>
      <c r="H19" s="196"/>
    </row>
    <row r="20" spans="1:3" ht="15">
      <c r="A20" s="197" t="s">
        <v>98</v>
      </c>
      <c r="B20" s="198"/>
      <c r="C20" s="100"/>
    </row>
    <row r="21" spans="1:3" ht="15">
      <c r="A21" s="101" t="s">
        <v>94</v>
      </c>
      <c r="B21" s="102" t="s">
        <v>72</v>
      </c>
      <c r="C21" s="92" t="s">
        <v>96</v>
      </c>
    </row>
    <row r="22" spans="1:3" ht="15" customHeight="1" thickBot="1">
      <c r="A22" s="101" t="s">
        <v>95</v>
      </c>
      <c r="B22" s="102" t="s">
        <v>105</v>
      </c>
      <c r="C22" s="92" t="s">
        <v>96</v>
      </c>
    </row>
    <row r="23" spans="1:3" ht="15" customHeight="1">
      <c r="A23" s="197" t="s">
        <v>99</v>
      </c>
      <c r="B23" s="198"/>
      <c r="C23" s="100"/>
    </row>
    <row r="24" spans="1:3" ht="15.75" thickBot="1">
      <c r="A24" s="101" t="s">
        <v>94</v>
      </c>
      <c r="B24" s="102" t="s">
        <v>73</v>
      </c>
      <c r="C24" s="92" t="s">
        <v>108</v>
      </c>
    </row>
    <row r="25" spans="1:3" ht="15">
      <c r="A25" s="197" t="s">
        <v>100</v>
      </c>
      <c r="B25" s="198"/>
      <c r="C25" s="100"/>
    </row>
    <row r="26" spans="1:3" ht="15.75" thickBot="1">
      <c r="A26" s="101" t="s">
        <v>94</v>
      </c>
      <c r="B26" s="102" t="s">
        <v>106</v>
      </c>
      <c r="C26" s="92" t="s">
        <v>96</v>
      </c>
    </row>
    <row r="27" spans="1:3" ht="15">
      <c r="A27" s="197" t="s">
        <v>101</v>
      </c>
      <c r="B27" s="198"/>
      <c r="C27" s="100"/>
    </row>
    <row r="28" spans="1:3" ht="15.75" thickBot="1">
      <c r="A28" s="103" t="s">
        <v>102</v>
      </c>
      <c r="B28" s="104" t="s">
        <v>105</v>
      </c>
      <c r="C28" s="105" t="s">
        <v>96</v>
      </c>
    </row>
    <row r="29" ht="15" customHeight="1"/>
    <row r="30" ht="15" customHeight="1">
      <c r="A30" s="95" t="s">
        <v>110</v>
      </c>
    </row>
    <row r="31" ht="15" customHeight="1">
      <c r="A31" s="95" t="s">
        <v>111</v>
      </c>
    </row>
    <row r="33" spans="1:3" ht="27" customHeight="1">
      <c r="A33" s="196" t="s">
        <v>84</v>
      </c>
      <c r="B33" s="196"/>
      <c r="C33" s="196"/>
    </row>
    <row r="34" ht="15.75" thickBot="1"/>
    <row r="35" spans="1:2" ht="45.75" thickBot="1">
      <c r="A35" s="84" t="s">
        <v>52</v>
      </c>
      <c r="B35" s="85" t="s">
        <v>59</v>
      </c>
    </row>
    <row r="36" spans="1:2" ht="15">
      <c r="A36" s="197" t="s">
        <v>7</v>
      </c>
      <c r="B36" s="199"/>
    </row>
    <row r="37" spans="1:2" ht="30">
      <c r="A37" s="96" t="s">
        <v>60</v>
      </c>
      <c r="B37" s="33" t="s">
        <v>70</v>
      </c>
    </row>
    <row r="38" spans="1:2" ht="15">
      <c r="A38" s="96" t="s">
        <v>61</v>
      </c>
      <c r="B38" s="33" t="s">
        <v>71</v>
      </c>
    </row>
    <row r="39" spans="1:2" ht="15">
      <c r="A39" s="96" t="s">
        <v>85</v>
      </c>
      <c r="B39" s="33" t="s">
        <v>72</v>
      </c>
    </row>
    <row r="40" spans="1:2" ht="15.75" thickBot="1">
      <c r="A40" s="96" t="s">
        <v>86</v>
      </c>
      <c r="B40" s="33" t="s">
        <v>73</v>
      </c>
    </row>
    <row r="41" spans="1:2" ht="15">
      <c r="A41" s="197" t="s">
        <v>62</v>
      </c>
      <c r="B41" s="199"/>
    </row>
    <row r="42" spans="1:2" ht="30">
      <c r="A42" s="96" t="s">
        <v>60</v>
      </c>
      <c r="B42" s="33" t="s">
        <v>73</v>
      </c>
    </row>
    <row r="43" spans="1:2" ht="15">
      <c r="A43" s="96" t="s">
        <v>61</v>
      </c>
      <c r="B43" s="33" t="s">
        <v>74</v>
      </c>
    </row>
    <row r="44" spans="1:2" ht="15.75" thickBot="1">
      <c r="A44" s="96" t="s">
        <v>87</v>
      </c>
      <c r="B44" s="33" t="s">
        <v>76</v>
      </c>
    </row>
    <row r="45" spans="1:2" ht="15">
      <c r="A45" s="197" t="s">
        <v>63</v>
      </c>
      <c r="B45" s="199"/>
    </row>
    <row r="46" spans="1:2" ht="15">
      <c r="A46" s="96" t="s">
        <v>64</v>
      </c>
      <c r="B46" s="33"/>
    </row>
    <row r="47" spans="1:2" ht="15">
      <c r="A47" s="97" t="s">
        <v>65</v>
      </c>
      <c r="B47" s="33" t="s">
        <v>78</v>
      </c>
    </row>
    <row r="48" spans="1:2" ht="15">
      <c r="A48" s="97" t="s">
        <v>66</v>
      </c>
      <c r="B48" s="33" t="s">
        <v>79</v>
      </c>
    </row>
    <row r="49" spans="1:2" ht="15.75" thickBot="1">
      <c r="A49" s="96" t="s">
        <v>88</v>
      </c>
      <c r="B49" s="33" t="s">
        <v>77</v>
      </c>
    </row>
    <row r="50" spans="1:2" ht="15">
      <c r="A50" s="197" t="s">
        <v>67</v>
      </c>
      <c r="B50" s="199"/>
    </row>
    <row r="51" spans="1:2" ht="15.75" thickBot="1">
      <c r="A51" s="96" t="s">
        <v>68</v>
      </c>
      <c r="B51" s="33" t="s">
        <v>77</v>
      </c>
    </row>
    <row r="52" spans="1:2" ht="15">
      <c r="A52" s="197" t="s">
        <v>83</v>
      </c>
      <c r="B52" s="199"/>
    </row>
    <row r="53" spans="1:2" ht="15">
      <c r="A53" s="96" t="s">
        <v>69</v>
      </c>
      <c r="B53" s="33" t="s">
        <v>80</v>
      </c>
    </row>
    <row r="54" spans="1:2" ht="15">
      <c r="A54" s="96" t="s">
        <v>89</v>
      </c>
      <c r="B54" s="33" t="s">
        <v>81</v>
      </c>
    </row>
    <row r="55" spans="1:2" ht="15.75" thickBot="1">
      <c r="A55" s="98" t="s">
        <v>85</v>
      </c>
      <c r="B55" s="99" t="s">
        <v>82</v>
      </c>
    </row>
  </sheetData>
  <sheetProtection password="BB2F" sheet="1" objects="1" scenarios="1"/>
  <mergeCells count="18">
    <mergeCell ref="A50:B50"/>
    <mergeCell ref="A8:B8"/>
    <mergeCell ref="A52:B52"/>
    <mergeCell ref="F19:H19"/>
    <mergeCell ref="A36:B36"/>
    <mergeCell ref="A41:B41"/>
    <mergeCell ref="A45:B45"/>
    <mergeCell ref="A33:C33"/>
    <mergeCell ref="A25:B25"/>
    <mergeCell ref="A27:B27"/>
    <mergeCell ref="A20:B20"/>
    <mergeCell ref="A23:B23"/>
    <mergeCell ref="A2:C2"/>
    <mergeCell ref="A1:C1"/>
    <mergeCell ref="A4:C5"/>
    <mergeCell ref="A12:C12"/>
    <mergeCell ref="A15:B15"/>
    <mergeCell ref="A18:B1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Dr. Orosz Szilvia</cp:lastModifiedBy>
  <dcterms:created xsi:type="dcterms:W3CDTF">2016-02-01T08:51:21Z</dcterms:created>
  <dcterms:modified xsi:type="dcterms:W3CDTF">2020-06-03T10:07:21Z</dcterms:modified>
  <cp:category/>
  <cp:version/>
  <cp:contentType/>
  <cp:contentStatus/>
</cp:coreProperties>
</file>